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night\Desktop\Box Sync\SEE\Projects\18-066 MADER gwsaA\Deliverables\Sent on 20180822\"/>
    </mc:Choice>
  </mc:AlternateContent>
  <xr:revisionPtr revIDLastSave="0" documentId="10_ncr:100000_{D0C418D5-D120-44E7-9E07-7F1181639F50}" xr6:coauthVersionLast="31" xr6:coauthVersionMax="31" xr10:uidLastSave="{00000000-0000-0000-0000-000000000000}"/>
  <bookViews>
    <workbookView xWindow="0" yWindow="0" windowWidth="28800" windowHeight="12225" xr2:uid="{337931AE-5423-4189-A2B2-01A029D46320}"/>
  </bookViews>
  <sheets>
    <sheet name="Dashboard" sheetId="2" r:id="rId1"/>
    <sheet name="Electric" sheetId="1" r:id="rId2"/>
    <sheet name="NonElectric" sheetId="4" r:id="rId3"/>
  </sheets>
  <calcPr calcId="17901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5" i="4" l="1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G48" i="1" l="1"/>
  <c r="F48" i="1"/>
  <c r="E48" i="1"/>
  <c r="G47" i="1"/>
  <c r="F47" i="1"/>
  <c r="E47" i="1"/>
  <c r="G46" i="1"/>
  <c r="F46" i="1"/>
  <c r="E46" i="1"/>
  <c r="D48" i="1"/>
  <c r="D47" i="1"/>
  <c r="D46" i="1"/>
  <c r="E15" i="2" l="1"/>
  <c r="D15" i="2"/>
  <c r="H47" i="1" l="1"/>
  <c r="H46" i="1"/>
  <c r="H48" i="1"/>
  <c r="I46" i="1"/>
  <c r="I47" i="1"/>
  <c r="I48" i="1"/>
  <c r="K46" i="1"/>
  <c r="K48" i="1"/>
  <c r="K47" i="1"/>
  <c r="J46" i="1"/>
  <c r="J48" i="1"/>
  <c r="J47" i="1"/>
</calcChain>
</file>

<file path=xl/sharedStrings.xml><?xml version="1.0" encoding="utf-8"?>
<sst xmlns="http://schemas.openxmlformats.org/spreadsheetml/2006/main" count="110" uniqueCount="56">
  <si>
    <t>Winter Peak</t>
  </si>
  <si>
    <t>Winter Off-Peak</t>
  </si>
  <si>
    <t xml:space="preserve">Summer Peak </t>
  </si>
  <si>
    <t>Summer Off-Peak</t>
  </si>
  <si>
    <t>$/kWh</t>
  </si>
  <si>
    <t>i</t>
  </si>
  <si>
    <t>ii</t>
  </si>
  <si>
    <t>iii</t>
  </si>
  <si>
    <t>iv</t>
  </si>
  <si>
    <t>Units:</t>
  </si>
  <si>
    <t>Period:</t>
  </si>
  <si>
    <t>Levelized Costs</t>
  </si>
  <si>
    <t>10 years (2018-2027)</t>
  </si>
  <si>
    <t>15 years (2018-2032)</t>
  </si>
  <si>
    <t>30 years (2018-2047)</t>
  </si>
  <si>
    <t>Real Discount Rate</t>
  </si>
  <si>
    <t xml:space="preserve">NOTES: </t>
  </si>
  <si>
    <t>ISO New England periods: Summer is June through September, Winter is all other months. Peak hours are: Monday through Friday  7 AM - 11 PM; Off-Peak Hours are all other hours</t>
  </si>
  <si>
    <t>Wholesale Incremental GWSA Cost of Compliance</t>
  </si>
  <si>
    <t>Dollar type</t>
  </si>
  <si>
    <t>2018 $</t>
  </si>
  <si>
    <t>Values can be shown either as constant 2018 dollars, or as nominal dollars.</t>
  </si>
  <si>
    <t>Additional inputs</t>
  </si>
  <si>
    <t>Distribution Losses (DL)</t>
  </si>
  <si>
    <t>Electrical losses due to distribution system. 8 percent is ISO New England ISO default.</t>
  </si>
  <si>
    <t>Nominal Discount Rate</t>
  </si>
  <si>
    <t>Inflation Rate</t>
  </si>
  <si>
    <t>GWSA Cost of Compliance Dashboard</t>
  </si>
  <si>
    <r>
      <t>Retail Incremental GWSA Cost of Compliance</t>
    </r>
    <r>
      <rPr>
        <b/>
        <vertAlign val="superscript"/>
        <sz val="10"/>
        <rFont val="Arial"/>
        <family val="2"/>
      </rPr>
      <t>1</t>
    </r>
  </si>
  <si>
    <t>Natural Gas</t>
  </si>
  <si>
    <t>Residential</t>
  </si>
  <si>
    <t>Commercial</t>
  </si>
  <si>
    <t>Industrial</t>
  </si>
  <si>
    <t>Kerosene</t>
  </si>
  <si>
    <t>AESC 2018: MA GWSA Cost of Compliance for Electric Measures</t>
  </si>
  <si>
    <t>AESC 2018: MA GWSA Cost of Compliance for Non-electric Measures</t>
  </si>
  <si>
    <t>v = i*(1+DL)</t>
  </si>
  <si>
    <t>vi = ii*(1+DL)</t>
  </si>
  <si>
    <t>vii = iii*(1+DL)</t>
  </si>
  <si>
    <t>viii = iv*(1+DL)</t>
  </si>
  <si>
    <t>Year</t>
  </si>
  <si>
    <t>Fuel Oils</t>
  </si>
  <si>
    <t>Other Fuels</t>
  </si>
  <si>
    <t>Distillate Fuel Oil</t>
  </si>
  <si>
    <t>Residual Fuel Oil</t>
  </si>
  <si>
    <t>Weighted Average</t>
  </si>
  <si>
    <t>Cord Wood</t>
  </si>
  <si>
    <t>Pellets</t>
  </si>
  <si>
    <t>Propane</t>
  </si>
  <si>
    <t>$/MMBtu</t>
  </si>
  <si>
    <t>All Avoided Costs are in 2018 Dollars</t>
  </si>
  <si>
    <t>Emission rates for wood products are assumed to be zero.</t>
  </si>
  <si>
    <t>Avoided retail cost of GWSA compliance = (wholesale avoided cost) * (1 + Distribution Losses), e.g., v = i * (1 + 8.0%)</t>
  </si>
  <si>
    <t>10 years (2019-2028)</t>
  </si>
  <si>
    <t>15 years (2019-2033)</t>
  </si>
  <si>
    <t>30 years (2019-2048)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</si>
</sst>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b/>
      <sz val="10"/>
      <name val="Arial Black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theme="4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/>
    <xf numFmtId="0" fontId="1" fillId="0" borderId="18" xfId="0" applyFont="1" applyFill="1" applyBorder="1" applyAlignment="1" applyProtection="1"/>
    <xf numFmtId="0" fontId="2" fillId="0" borderId="0" xfId="0" applyFont="1" applyFill="1" applyBorder="1"/>
    <xf numFmtId="0" fontId="3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22" xfId="0" applyFont="1" applyFill="1" applyBorder="1" applyProtection="1"/>
    <xf numFmtId="165" fontId="1" fillId="0" borderId="1" xfId="0" applyNumberFormat="1" applyFont="1" applyFill="1" applyBorder="1" applyAlignment="1" applyProtection="1">
      <alignment horizontal="left"/>
    </xf>
    <xf numFmtId="165" fontId="3" fillId="0" borderId="2" xfId="0" applyNumberFormat="1" applyFont="1" applyFill="1" applyBorder="1" applyAlignment="1" applyProtection="1">
      <alignment horizontal="center"/>
    </xf>
    <xf numFmtId="165" fontId="3" fillId="2" borderId="13" xfId="0" applyNumberFormat="1" applyFont="1" applyFill="1" applyBorder="1" applyAlignment="1" applyProtection="1">
      <alignment horizontal="center"/>
    </xf>
    <xf numFmtId="165" fontId="3" fillId="2" borderId="14" xfId="0" applyNumberFormat="1" applyFont="1" applyFill="1" applyBorder="1" applyAlignment="1" applyProtection="1">
      <alignment horizontal="center"/>
    </xf>
    <xf numFmtId="165" fontId="3" fillId="2" borderId="23" xfId="0" applyNumberFormat="1" applyFont="1" applyFill="1" applyBorder="1" applyAlignment="1" applyProtection="1">
      <alignment horizontal="center"/>
    </xf>
    <xf numFmtId="165" fontId="3" fillId="2" borderId="2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165" fontId="3" fillId="0" borderId="3" xfId="0" applyNumberFormat="1" applyFont="1" applyFill="1" applyBorder="1" applyAlignment="1" applyProtection="1">
      <alignment horizontal="center"/>
    </xf>
    <xf numFmtId="165" fontId="3" fillId="2" borderId="24" xfId="0" applyNumberFormat="1" applyFont="1" applyFill="1" applyBorder="1" applyAlignment="1" applyProtection="1">
      <alignment horizontal="center"/>
    </xf>
    <xf numFmtId="165" fontId="3" fillId="2" borderId="25" xfId="0" applyNumberFormat="1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1" fillId="0" borderId="0" xfId="0" applyFont="1" applyFill="1" applyBorder="1" applyProtection="1"/>
    <xf numFmtId="0" fontId="0" fillId="0" borderId="0" xfId="0" applyBorder="1"/>
    <xf numFmtId="0" fontId="10" fillId="0" borderId="0" xfId="0" applyFont="1"/>
    <xf numFmtId="0" fontId="1" fillId="0" borderId="13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5" fontId="3" fillId="2" borderId="19" xfId="0" applyNumberFormat="1" applyFont="1" applyFill="1" applyBorder="1" applyAlignment="1" applyProtection="1">
      <alignment horizontal="center"/>
    </xf>
    <xf numFmtId="165" fontId="3" fillId="2" borderId="20" xfId="0" applyNumberFormat="1" applyFont="1" applyFill="1" applyBorder="1" applyAlignment="1" applyProtection="1">
      <alignment horizontal="center"/>
    </xf>
    <xf numFmtId="165" fontId="3" fillId="0" borderId="19" xfId="0" applyNumberFormat="1" applyFont="1" applyFill="1" applyBorder="1" applyAlignment="1" applyProtection="1">
      <alignment horizontal="center"/>
    </xf>
    <xf numFmtId="165" fontId="3" fillId="0" borderId="14" xfId="0" applyNumberFormat="1" applyFont="1" applyFill="1" applyBorder="1" applyAlignment="1" applyProtection="1">
      <alignment horizontal="center"/>
    </xf>
    <xf numFmtId="165" fontId="3" fillId="0" borderId="24" xfId="0" applyNumberFormat="1" applyFont="1" applyFill="1" applyBorder="1" applyAlignment="1" applyProtection="1">
      <alignment horizontal="center"/>
    </xf>
    <xf numFmtId="165" fontId="3" fillId="0" borderId="20" xfId="0" applyNumberFormat="1" applyFont="1" applyFill="1" applyBorder="1" applyAlignment="1" applyProtection="1">
      <alignment horizontal="center"/>
    </xf>
    <xf numFmtId="165" fontId="3" fillId="0" borderId="21" xfId="0" applyNumberFormat="1" applyFont="1" applyFill="1" applyBorder="1" applyAlignment="1" applyProtection="1">
      <alignment horizontal="center"/>
    </xf>
    <xf numFmtId="165" fontId="3" fillId="0" borderId="25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166" fontId="17" fillId="0" borderId="34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 applyProtection="1">
      <alignment horizontal="center"/>
    </xf>
    <xf numFmtId="166" fontId="17" fillId="0" borderId="36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4" fontId="1" fillId="0" borderId="38" xfId="0" applyNumberFormat="1" applyFont="1" applyFill="1" applyBorder="1" applyAlignment="1" applyProtection="1">
      <alignment horizontal="left"/>
    </xf>
    <xf numFmtId="166" fontId="17" fillId="0" borderId="38" xfId="0" applyNumberFormat="1" applyFont="1" applyBorder="1" applyAlignment="1">
      <alignment horizontal="center" vertical="center" wrapText="1"/>
    </xf>
    <xf numFmtId="166" fontId="17" fillId="0" borderId="39" xfId="0" applyNumberFormat="1" applyFont="1" applyBorder="1" applyAlignment="1">
      <alignment horizontal="center" vertical="center" wrapText="1"/>
    </xf>
    <xf numFmtId="166" fontId="17" fillId="0" borderId="40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 applyProtection="1"/>
    <xf numFmtId="166" fontId="3" fillId="2" borderId="34" xfId="0" applyNumberFormat="1" applyFont="1" applyFill="1" applyBorder="1" applyAlignment="1" applyProtection="1">
      <alignment horizontal="center" vertical="center"/>
    </xf>
    <xf numFmtId="166" fontId="3" fillId="2" borderId="0" xfId="0" applyNumberFormat="1" applyFont="1" applyFill="1" applyBorder="1" applyAlignment="1" applyProtection="1">
      <alignment horizontal="center" vertical="center"/>
    </xf>
    <xf numFmtId="166" fontId="3" fillId="2" borderId="35" xfId="0" applyNumberFormat="1" applyFont="1" applyFill="1" applyBorder="1" applyAlignment="1" applyProtection="1">
      <alignment horizontal="center" vertical="center"/>
    </xf>
    <xf numFmtId="166" fontId="3" fillId="2" borderId="41" xfId="0" applyNumberFormat="1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/>
    <xf numFmtId="166" fontId="3" fillId="2" borderId="36" xfId="0" applyNumberFormat="1" applyFont="1" applyFill="1" applyBorder="1" applyAlignment="1" applyProtection="1">
      <alignment horizontal="center" vertical="center"/>
    </xf>
    <xf numFmtId="166" fontId="3" fillId="2" borderId="7" xfId="0" applyNumberFormat="1" applyFont="1" applyFill="1" applyBorder="1" applyAlignment="1" applyProtection="1">
      <alignment horizontal="center" vertical="center"/>
    </xf>
    <xf numFmtId="166" fontId="3" fillId="2" borderId="37" xfId="0" applyNumberFormat="1" applyFont="1" applyFill="1" applyBorder="1" applyAlignment="1" applyProtection="1">
      <alignment horizontal="center" vertical="center"/>
    </xf>
    <xf numFmtId="166" fontId="3" fillId="2" borderId="42" xfId="0" applyNumberFormat="1" applyFont="1" applyFill="1" applyBorder="1" applyAlignment="1" applyProtection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 wrapText="1"/>
    </xf>
    <xf numFmtId="166" fontId="17" fillId="0" borderId="32" xfId="0" applyNumberFormat="1" applyFont="1" applyFill="1" applyBorder="1" applyAlignment="1">
      <alignment horizontal="center" vertical="center" wrapText="1"/>
    </xf>
    <xf numFmtId="166" fontId="17" fillId="0" borderId="33" xfId="0" applyNumberFormat="1" applyFont="1" applyFill="1" applyBorder="1" applyAlignment="1">
      <alignment horizontal="center" vertical="center" wrapText="1"/>
    </xf>
    <xf numFmtId="166" fontId="17" fillId="0" borderId="35" xfId="0" applyNumberFormat="1" applyFont="1" applyFill="1" applyBorder="1" applyAlignment="1">
      <alignment horizontal="center" vertical="center" wrapText="1"/>
    </xf>
    <xf numFmtId="166" fontId="17" fillId="0" borderId="37" xfId="0" applyNumberFormat="1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3" fillId="0" borderId="22" xfId="0" applyFont="1" applyBorder="1"/>
    <xf numFmtId="165" fontId="1" fillId="0" borderId="1" xfId="0" applyNumberFormat="1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0" borderId="4" xfId="0" applyFont="1" applyBorder="1"/>
    <xf numFmtId="165" fontId="3" fillId="2" borderId="13" xfId="0" applyNumberFormat="1" applyFont="1" applyFill="1" applyBorder="1" applyAlignment="1">
      <alignment horizontal="center"/>
    </xf>
    <xf numFmtId="0" fontId="1" fillId="0" borderId="18" xfId="0" applyFont="1" applyBorder="1"/>
    <xf numFmtId="165" fontId="3" fillId="2" borderId="23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0" borderId="38" xfId="0" applyNumberFormat="1" applyFont="1" applyBorder="1" applyAlignment="1">
      <alignment horizontal="left"/>
    </xf>
    <xf numFmtId="0" fontId="1" fillId="0" borderId="34" xfId="0" applyFont="1" applyBorder="1"/>
    <xf numFmtId="166" fontId="3" fillId="2" borderId="34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6" fontId="3" fillId="2" borderId="35" xfId="0" applyNumberFormat="1" applyFont="1" applyFill="1" applyBorder="1" applyAlignment="1">
      <alignment horizontal="center" vertical="center"/>
    </xf>
    <xf numFmtId="166" fontId="3" fillId="2" borderId="41" xfId="0" applyNumberFormat="1" applyFont="1" applyFill="1" applyBorder="1" applyAlignment="1">
      <alignment horizontal="center" vertical="center"/>
    </xf>
    <xf numFmtId="0" fontId="1" fillId="0" borderId="36" xfId="0" applyFont="1" applyBorder="1"/>
    <xf numFmtId="166" fontId="3" fillId="2" borderId="36" xfId="0" applyNumberFormat="1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166" fontId="3" fillId="2" borderId="42" xfId="0" applyNumberFormat="1" applyFont="1" applyFill="1" applyBorder="1" applyAlignment="1">
      <alignment horizontal="center" vertical="center"/>
    </xf>
    <xf numFmtId="10" fontId="9" fillId="2" borderId="28" xfId="0" applyNumberFormat="1" applyFont="1" applyFill="1" applyBorder="1" applyAlignment="1" applyProtection="1">
      <alignment horizontal="center"/>
      <protection locked="0"/>
    </xf>
    <xf numFmtId="10" fontId="9" fillId="2" borderId="29" xfId="0" applyNumberFormat="1" applyFont="1" applyFill="1" applyBorder="1" applyAlignment="1" applyProtection="1">
      <alignment horizontal="center"/>
      <protection locked="0"/>
    </xf>
    <xf numFmtId="10" fontId="3" fillId="0" borderId="30" xfId="0" applyNumberFormat="1" applyFont="1" applyFill="1" applyBorder="1" applyAlignment="1" applyProtection="1">
      <alignment horizontal="center"/>
      <protection locked="0"/>
    </xf>
    <xf numFmtId="1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6961-8B42-4953-A832-87B275E08E48}">
  <sheetPr>
    <tabColor rgb="FFFF0000"/>
  </sheetPr>
  <dimension ref="B2:F15"/>
  <sheetViews>
    <sheetView showGridLines="0" tabSelected="1" workbookViewId="0"/>
  </sheetViews>
  <sheetFormatPr defaultRowHeight="15" x14ac:dyDescent="0.25"/>
  <cols>
    <col min="1" max="1" width="2.7109375" customWidth="1"/>
    <col min="2" max="2" width="23.28515625" customWidth="1"/>
  </cols>
  <sheetData>
    <row r="2" spans="2:6" ht="23.25" x14ac:dyDescent="0.35">
      <c r="B2" s="40" t="s">
        <v>27</v>
      </c>
    </row>
    <row r="3" spans="2:6" x14ac:dyDescent="0.25">
      <c r="F3" s="41"/>
    </row>
    <row r="4" spans="2:6" x14ac:dyDescent="0.25">
      <c r="B4" s="42" t="s">
        <v>19</v>
      </c>
      <c r="D4" s="122" t="s">
        <v>20</v>
      </c>
      <c r="E4" s="122"/>
      <c r="F4" s="41" t="s">
        <v>21</v>
      </c>
    </row>
    <row r="6" spans="2:6" x14ac:dyDescent="0.25">
      <c r="B6" s="43" t="s">
        <v>22</v>
      </c>
    </row>
    <row r="7" spans="2:6" x14ac:dyDescent="0.25">
      <c r="B7" s="32"/>
      <c r="C7" s="44"/>
      <c r="F7" s="45"/>
    </row>
    <row r="8" spans="2:6" x14ac:dyDescent="0.25">
      <c r="B8" s="32" t="s">
        <v>23</v>
      </c>
      <c r="C8" s="44"/>
      <c r="D8" s="119">
        <v>0.08</v>
      </c>
      <c r="E8" s="120"/>
      <c r="F8" s="45" t="s">
        <v>24</v>
      </c>
    </row>
    <row r="13" spans="2:6" x14ac:dyDescent="0.25">
      <c r="B13" s="32" t="s">
        <v>25</v>
      </c>
      <c r="C13" s="44"/>
      <c r="D13" s="119">
        <v>3.3700863134226378E-2</v>
      </c>
      <c r="E13" s="120"/>
    </row>
    <row r="14" spans="2:6" x14ac:dyDescent="0.25">
      <c r="B14" s="32" t="s">
        <v>26</v>
      </c>
      <c r="C14" s="44"/>
      <c r="D14" s="119">
        <v>2.0000000000000018E-2</v>
      </c>
      <c r="E14" s="120"/>
    </row>
    <row r="15" spans="2:6" x14ac:dyDescent="0.25">
      <c r="B15" s="32" t="s">
        <v>15</v>
      </c>
      <c r="C15" s="44"/>
      <c r="D15" s="121">
        <f>((1+D13)/(1+D14)-1)</f>
        <v>1.3432218759045433E-2</v>
      </c>
      <c r="E15" s="121">
        <f>((1+E13)/(1+E14)-1)</f>
        <v>0</v>
      </c>
    </row>
  </sheetData>
  <mergeCells count="5">
    <mergeCell ref="D13:E13"/>
    <mergeCell ref="D14:E14"/>
    <mergeCell ref="D15:E15"/>
    <mergeCell ref="D4:E4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924D-BB88-4185-9062-F110B18FC6A7}">
  <sheetPr>
    <tabColor theme="4" tint="0.39997558519241921"/>
  </sheetPr>
  <dimension ref="A1:N64"/>
  <sheetViews>
    <sheetView showGridLines="0" topLeftCell="A13" zoomScale="85" zoomScaleNormal="85" workbookViewId="0">
      <selection activeCell="K48" sqref="K48"/>
    </sheetView>
  </sheetViews>
  <sheetFormatPr defaultRowHeight="15" x14ac:dyDescent="0.25"/>
  <cols>
    <col min="1" max="1" width="2.7109375" style="16" customWidth="1"/>
    <col min="2" max="2" width="19.140625" style="15" customWidth="1"/>
    <col min="3" max="3" width="0.85546875" style="15" customWidth="1"/>
    <col min="4" max="7" width="10.85546875" style="15" customWidth="1"/>
    <col min="8" max="11" width="10.85546875" customWidth="1"/>
  </cols>
  <sheetData>
    <row r="1" spans="1:11" x14ac:dyDescent="0.25">
      <c r="A1" s="14"/>
    </row>
    <row r="2" spans="1:11" ht="23.25" x14ac:dyDescent="0.35">
      <c r="B2" s="17" t="s">
        <v>34</v>
      </c>
      <c r="C2" s="17"/>
      <c r="F2" s="17"/>
      <c r="G2" s="17"/>
    </row>
    <row r="3" spans="1:11" ht="23.25" x14ac:dyDescent="0.35">
      <c r="B3" s="18"/>
      <c r="D3" s="18"/>
      <c r="F3" s="17"/>
      <c r="G3" s="17"/>
    </row>
    <row r="4" spans="1:11" ht="15" customHeight="1" thickBot="1" x14ac:dyDescent="0.4">
      <c r="B4" s="17"/>
      <c r="C4" s="17"/>
      <c r="E4" s="17"/>
      <c r="F4" s="17"/>
      <c r="G4" s="17"/>
    </row>
    <row r="5" spans="1:11" x14ac:dyDescent="0.25">
      <c r="C5" s="19"/>
      <c r="D5" s="123" t="s">
        <v>18</v>
      </c>
      <c r="E5" s="124"/>
      <c r="F5" s="124"/>
      <c r="G5" s="125"/>
      <c r="H5" s="123" t="s">
        <v>28</v>
      </c>
      <c r="I5" s="124"/>
      <c r="J5" s="124"/>
      <c r="K5" s="125"/>
    </row>
    <row r="6" spans="1:11" x14ac:dyDescent="0.25">
      <c r="C6" s="19"/>
      <c r="D6" s="126"/>
      <c r="E6" s="127"/>
      <c r="F6" s="127"/>
      <c r="G6" s="128"/>
      <c r="H6" s="126"/>
      <c r="I6" s="127"/>
      <c r="J6" s="127"/>
      <c r="K6" s="128"/>
    </row>
    <row r="7" spans="1:11" x14ac:dyDescent="0.25">
      <c r="C7" s="19"/>
      <c r="D7" s="129" t="s">
        <v>0</v>
      </c>
      <c r="E7" s="130" t="s">
        <v>1</v>
      </c>
      <c r="F7" s="130" t="s">
        <v>2</v>
      </c>
      <c r="G7" s="131" t="s">
        <v>3</v>
      </c>
      <c r="H7" s="129" t="s">
        <v>0</v>
      </c>
      <c r="I7" s="130" t="s">
        <v>1</v>
      </c>
      <c r="J7" s="130" t="s">
        <v>2</v>
      </c>
      <c r="K7" s="131" t="s">
        <v>3</v>
      </c>
    </row>
    <row r="8" spans="1:11" ht="26.25" thickBot="1" x14ac:dyDescent="0.3">
      <c r="B8" s="20"/>
      <c r="C8" s="20"/>
      <c r="D8" s="1" t="s">
        <v>0</v>
      </c>
      <c r="E8" s="2" t="s">
        <v>1</v>
      </c>
      <c r="F8" s="2" t="s">
        <v>2</v>
      </c>
      <c r="G8" s="37" t="s">
        <v>3</v>
      </c>
      <c r="H8" s="1" t="s">
        <v>0</v>
      </c>
      <c r="I8" s="2" t="s">
        <v>1</v>
      </c>
      <c r="J8" s="2" t="s">
        <v>2</v>
      </c>
      <c r="K8" s="37" t="s">
        <v>3</v>
      </c>
    </row>
    <row r="9" spans="1:11" x14ac:dyDescent="0.25">
      <c r="B9" s="7" t="s">
        <v>9</v>
      </c>
      <c r="C9" s="20"/>
      <c r="D9" s="3" t="s">
        <v>4</v>
      </c>
      <c r="E9" s="4" t="s">
        <v>4</v>
      </c>
      <c r="F9" s="4" t="s">
        <v>4</v>
      </c>
      <c r="G9" s="38" t="s">
        <v>4</v>
      </c>
      <c r="H9" s="3" t="s">
        <v>4</v>
      </c>
      <c r="I9" s="4" t="s">
        <v>4</v>
      </c>
      <c r="J9" s="4" t="s">
        <v>4</v>
      </c>
      <c r="K9" s="38" t="s">
        <v>4</v>
      </c>
    </row>
    <row r="10" spans="1:11" ht="26.25" x14ac:dyDescent="0.25">
      <c r="B10" s="8" t="s">
        <v>10</v>
      </c>
      <c r="C10" s="20"/>
      <c r="D10" s="5" t="s">
        <v>5</v>
      </c>
      <c r="E10" s="6" t="s">
        <v>6</v>
      </c>
      <c r="F10" s="6" t="s">
        <v>7</v>
      </c>
      <c r="G10" s="39" t="s">
        <v>8</v>
      </c>
      <c r="H10" s="46" t="s">
        <v>36</v>
      </c>
      <c r="I10" s="47" t="s">
        <v>37</v>
      </c>
      <c r="J10" s="47" t="s">
        <v>38</v>
      </c>
      <c r="K10" s="48" t="s">
        <v>39</v>
      </c>
    </row>
    <row r="11" spans="1:11" x14ac:dyDescent="0.25">
      <c r="B11" s="8">
        <v>2018</v>
      </c>
      <c r="C11" s="10"/>
      <c r="D11" s="51">
        <v>5.1231044363646588E-2</v>
      </c>
      <c r="E11" s="52">
        <v>5.2331097463479498E-2</v>
      </c>
      <c r="F11" s="52">
        <v>4.9869073859091562E-2</v>
      </c>
      <c r="G11" s="53">
        <v>5.0235758225702531E-2</v>
      </c>
      <c r="H11" s="24">
        <f>IFERROR((D11)*(1+Dashboard!$D$8),"-")</f>
        <v>5.5329527912738319E-2</v>
      </c>
      <c r="I11" s="25">
        <f>IFERROR((E11)*(1+Dashboard!$D$8),"-")</f>
        <v>5.6517585260557862E-2</v>
      </c>
      <c r="J11" s="25">
        <f>IFERROR((F11)*(1+Dashboard!$D$8),"-")</f>
        <v>5.3858599767818892E-2</v>
      </c>
      <c r="K11" s="35">
        <f>IFERROR((G11)*(1+Dashboard!$D$8),"-")</f>
        <v>5.4254618883758737E-2</v>
      </c>
    </row>
    <row r="12" spans="1:11" x14ac:dyDescent="0.25">
      <c r="B12" s="8">
        <v>2019</v>
      </c>
      <c r="C12" s="10"/>
      <c r="D12" s="51">
        <v>2.8477379079798387E-2</v>
      </c>
      <c r="E12" s="52">
        <v>2.9088856544702033E-2</v>
      </c>
      <c r="F12" s="52">
        <v>2.772031174229863E-2</v>
      </c>
      <c r="G12" s="53">
        <v>2.792413756393318E-2</v>
      </c>
      <c r="H12" s="49">
        <f>IFERROR((D12)*(1+Dashboard!$D$8),"-")</f>
        <v>3.0755569406182261E-2</v>
      </c>
      <c r="I12" s="25">
        <f>IFERROR((E12)*(1+Dashboard!$D$8),"-")</f>
        <v>3.14159650682782E-2</v>
      </c>
      <c r="J12" s="25">
        <f>IFERROR((F12)*(1+Dashboard!$D$8),"-")</f>
        <v>2.9937936681682521E-2</v>
      </c>
      <c r="K12" s="35">
        <f>IFERROR((G12)*(1+Dashboard!$D$8),"-")</f>
        <v>3.0158068569047836E-2</v>
      </c>
    </row>
    <row r="13" spans="1:11" x14ac:dyDescent="0.25">
      <c r="B13" s="8">
        <v>2020</v>
      </c>
      <c r="C13" s="10"/>
      <c r="D13" s="51">
        <v>2.0042273578520391E-2</v>
      </c>
      <c r="E13" s="52">
        <v>2.0472629146157332E-2</v>
      </c>
      <c r="F13" s="52">
        <v>1.950945239954132E-2</v>
      </c>
      <c r="G13" s="53">
        <v>1.9652904255420298E-2</v>
      </c>
      <c r="H13" s="49">
        <f>IFERROR((D13)*(1+Dashboard!$D$8),"-")</f>
        <v>2.1645655464802023E-2</v>
      </c>
      <c r="I13" s="25">
        <f>IFERROR((E13)*(1+Dashboard!$D$8),"-")</f>
        <v>2.2110439477849918E-2</v>
      </c>
      <c r="J13" s="25">
        <f>IFERROR((F13)*(1+Dashboard!$D$8),"-")</f>
        <v>2.1070208591504627E-2</v>
      </c>
      <c r="K13" s="35">
        <f>IFERROR((G13)*(1+Dashboard!$D$8),"-")</f>
        <v>2.1225136595853924E-2</v>
      </c>
    </row>
    <row r="14" spans="1:11" x14ac:dyDescent="0.25">
      <c r="B14" s="8">
        <v>2021</v>
      </c>
      <c r="C14" s="10"/>
      <c r="D14" s="51">
        <v>1.9424238387245395E-2</v>
      </c>
      <c r="E14" s="52">
        <v>1.9841323260591154E-2</v>
      </c>
      <c r="F14" s="52">
        <v>1.8907847591674454E-2</v>
      </c>
      <c r="G14" s="53">
        <v>1.9046875882789707E-2</v>
      </c>
      <c r="H14" s="49">
        <f>IFERROR((D14)*(1+Dashboard!$D$8),"-")</f>
        <v>2.0978177458225028E-2</v>
      </c>
      <c r="I14" s="25">
        <f>IFERROR((E14)*(1+Dashboard!$D$8),"-")</f>
        <v>2.1428629121438447E-2</v>
      </c>
      <c r="J14" s="25">
        <f>IFERROR((F14)*(1+Dashboard!$D$8),"-")</f>
        <v>2.0420475399008414E-2</v>
      </c>
      <c r="K14" s="35">
        <f>IFERROR((G14)*(1+Dashboard!$D$8),"-")</f>
        <v>2.0570625953412885E-2</v>
      </c>
    </row>
    <row r="15" spans="1:11" x14ac:dyDescent="0.25">
      <c r="B15" s="8">
        <v>2022</v>
      </c>
      <c r="C15" s="10"/>
      <c r="D15" s="51">
        <v>1.8806203195970397E-2</v>
      </c>
      <c r="E15" s="52">
        <v>1.9210017375024979E-2</v>
      </c>
      <c r="F15" s="52">
        <v>1.8306242783807582E-2</v>
      </c>
      <c r="G15" s="53">
        <v>1.8440847510159113E-2</v>
      </c>
      <c r="H15" s="49">
        <f>IFERROR((D15)*(1+Dashboard!$D$8),"-")</f>
        <v>2.031069945164803E-2</v>
      </c>
      <c r="I15" s="25">
        <f>IFERROR((E15)*(1+Dashboard!$D$8),"-")</f>
        <v>2.0746818765026979E-2</v>
      </c>
      <c r="J15" s="25">
        <f>IFERROR((F15)*(1+Dashboard!$D$8),"-")</f>
        <v>1.977074220651219E-2</v>
      </c>
      <c r="K15" s="35">
        <f>IFERROR((G15)*(1+Dashboard!$D$8),"-")</f>
        <v>1.9916115310971844E-2</v>
      </c>
    </row>
    <row r="16" spans="1:11" x14ac:dyDescent="0.25">
      <c r="B16" s="8">
        <v>2023</v>
      </c>
      <c r="C16" s="10"/>
      <c r="D16" s="51">
        <v>1.8188168004695401E-2</v>
      </c>
      <c r="E16" s="52">
        <v>1.8578711489458801E-2</v>
      </c>
      <c r="F16" s="52">
        <v>1.7704637975940716E-2</v>
      </c>
      <c r="G16" s="53">
        <v>1.7834819137528515E-2</v>
      </c>
      <c r="H16" s="49">
        <f>IFERROR((D16)*(1+Dashboard!$D$8),"-")</f>
        <v>1.9643221445071034E-2</v>
      </c>
      <c r="I16" s="25">
        <f>IFERROR((E16)*(1+Dashboard!$D$8),"-")</f>
        <v>2.0065008408615508E-2</v>
      </c>
      <c r="J16" s="25">
        <f>IFERROR((F16)*(1+Dashboard!$D$8),"-")</f>
        <v>1.9121009014015974E-2</v>
      </c>
      <c r="K16" s="35">
        <f>IFERROR((G16)*(1+Dashboard!$D$8),"-")</f>
        <v>1.9261604668530798E-2</v>
      </c>
    </row>
    <row r="17" spans="2:11" x14ac:dyDescent="0.25">
      <c r="B17" s="8">
        <v>2024</v>
      </c>
      <c r="C17" s="10"/>
      <c r="D17" s="51">
        <v>1.7570132813420403E-2</v>
      </c>
      <c r="E17" s="52">
        <v>1.7947405603892623E-2</v>
      </c>
      <c r="F17" s="52">
        <v>1.710303316807385E-2</v>
      </c>
      <c r="G17" s="53">
        <v>1.7228790764897924E-2</v>
      </c>
      <c r="H17" s="49">
        <f>IFERROR((D17)*(1+Dashboard!$D$8),"-")</f>
        <v>1.8975743438494036E-2</v>
      </c>
      <c r="I17" s="25">
        <f>IFERROR((E17)*(1+Dashboard!$D$8),"-")</f>
        <v>1.9383198052204034E-2</v>
      </c>
      <c r="J17" s="25">
        <f>IFERROR((F17)*(1+Dashboard!$D$8),"-")</f>
        <v>1.8471275821519761E-2</v>
      </c>
      <c r="K17" s="35">
        <f>IFERROR((G17)*(1+Dashboard!$D$8),"-")</f>
        <v>1.860709402608976E-2</v>
      </c>
    </row>
    <row r="18" spans="2:11" x14ac:dyDescent="0.25">
      <c r="B18" s="8">
        <v>2025</v>
      </c>
      <c r="C18" s="10"/>
      <c r="D18" s="51">
        <v>1.6952097622145411E-2</v>
      </c>
      <c r="E18" s="52">
        <v>1.7316099718326445E-2</v>
      </c>
      <c r="F18" s="52">
        <v>1.6501428360206984E-2</v>
      </c>
      <c r="G18" s="53">
        <v>1.6622762392267326E-2</v>
      </c>
      <c r="H18" s="49">
        <f>IFERROR((D18)*(1+Dashboard!$D$8),"-")</f>
        <v>1.8308265431917044E-2</v>
      </c>
      <c r="I18" s="25">
        <f>IFERROR((E18)*(1+Dashboard!$D$8),"-")</f>
        <v>1.8701387695792562E-2</v>
      </c>
      <c r="J18" s="25">
        <f>IFERROR((F18)*(1+Dashboard!$D$8),"-")</f>
        <v>1.7821542629023544E-2</v>
      </c>
      <c r="K18" s="35">
        <f>IFERROR((G18)*(1+Dashboard!$D$8),"-")</f>
        <v>1.7952583383648711E-2</v>
      </c>
    </row>
    <row r="19" spans="2:11" x14ac:dyDescent="0.25">
      <c r="B19" s="8">
        <v>2026</v>
      </c>
      <c r="C19" s="10"/>
      <c r="D19" s="51">
        <v>1.6334062430870412E-2</v>
      </c>
      <c r="E19" s="52">
        <v>1.6684793832760267E-2</v>
      </c>
      <c r="F19" s="52">
        <v>1.5899823552340115E-2</v>
      </c>
      <c r="G19" s="53">
        <v>1.6016734019636734E-2</v>
      </c>
      <c r="H19" s="49">
        <f>IFERROR((D19)*(1+Dashboard!$D$8),"-")</f>
        <v>1.7640787425340046E-2</v>
      </c>
      <c r="I19" s="25">
        <f>IFERROR((E19)*(1+Dashboard!$D$8),"-")</f>
        <v>1.8019577339381091E-2</v>
      </c>
      <c r="J19" s="25">
        <f>IFERROR((F19)*(1+Dashboard!$D$8),"-")</f>
        <v>1.7171809436527324E-2</v>
      </c>
      <c r="K19" s="35">
        <f>IFERROR((G19)*(1+Dashboard!$D$8),"-")</f>
        <v>1.7298072741207673E-2</v>
      </c>
    </row>
    <row r="20" spans="2:11" x14ac:dyDescent="0.25">
      <c r="B20" s="8">
        <v>2027</v>
      </c>
      <c r="C20" s="10"/>
      <c r="D20" s="51">
        <v>1.5716027239595417E-2</v>
      </c>
      <c r="E20" s="52">
        <v>1.6053487947194089E-2</v>
      </c>
      <c r="F20" s="52">
        <v>1.5298218744473246E-2</v>
      </c>
      <c r="G20" s="53">
        <v>1.5410705647006138E-2</v>
      </c>
      <c r="H20" s="49">
        <f>IFERROR((D20)*(1+Dashboard!$D$8),"-")</f>
        <v>1.6973309418763051E-2</v>
      </c>
      <c r="I20" s="25">
        <f>IFERROR((E20)*(1+Dashboard!$D$8),"-")</f>
        <v>1.7337766982969616E-2</v>
      </c>
      <c r="J20" s="25">
        <f>IFERROR((F20)*(1+Dashboard!$D$8),"-")</f>
        <v>1.6522076244031108E-2</v>
      </c>
      <c r="K20" s="35">
        <f>IFERROR((G20)*(1+Dashboard!$D$8),"-")</f>
        <v>1.6643562098766631E-2</v>
      </c>
    </row>
    <row r="21" spans="2:11" x14ac:dyDescent="0.25">
      <c r="B21" s="8">
        <v>2028</v>
      </c>
      <c r="C21" s="10"/>
      <c r="D21" s="51">
        <v>1.509799204832042E-2</v>
      </c>
      <c r="E21" s="52">
        <v>1.5422182061627912E-2</v>
      </c>
      <c r="F21" s="52">
        <v>1.469661393660638E-2</v>
      </c>
      <c r="G21" s="53">
        <v>1.4804677274375542E-2</v>
      </c>
      <c r="H21" s="49">
        <f>IFERROR((D21)*(1+Dashboard!$D$8),"-")</f>
        <v>1.6305831412186056E-2</v>
      </c>
      <c r="I21" s="25">
        <f>IFERROR((E21)*(1+Dashboard!$D$8),"-")</f>
        <v>1.6655956626558145E-2</v>
      </c>
      <c r="J21" s="25">
        <f>IFERROR((F21)*(1+Dashboard!$D$8),"-")</f>
        <v>1.5872343051534892E-2</v>
      </c>
      <c r="K21" s="35">
        <f>IFERROR((G21)*(1+Dashboard!$D$8),"-")</f>
        <v>1.5989051456325586E-2</v>
      </c>
    </row>
    <row r="22" spans="2:11" x14ac:dyDescent="0.25">
      <c r="B22" s="8">
        <v>2029</v>
      </c>
      <c r="C22" s="10"/>
      <c r="D22" s="51">
        <v>1.4479956857045423E-2</v>
      </c>
      <c r="E22" s="52">
        <v>1.4790876176061734E-2</v>
      </c>
      <c r="F22" s="52">
        <v>1.4095009128739511E-2</v>
      </c>
      <c r="G22" s="53">
        <v>1.4198648901744949E-2</v>
      </c>
      <c r="H22" s="49">
        <f>IFERROR((D22)*(1+Dashboard!$D$8),"-")</f>
        <v>1.5638353405609057E-2</v>
      </c>
      <c r="I22" s="25">
        <f>IFERROR((E22)*(1+Dashboard!$D$8),"-")</f>
        <v>1.5974146270146674E-2</v>
      </c>
      <c r="J22" s="25">
        <f>IFERROR((F22)*(1+Dashboard!$D$8),"-")</f>
        <v>1.5222609859038673E-2</v>
      </c>
      <c r="K22" s="35">
        <f>IFERROR((G22)*(1+Dashboard!$D$8),"-")</f>
        <v>1.5334540813884545E-2</v>
      </c>
    </row>
    <row r="23" spans="2:11" x14ac:dyDescent="0.25">
      <c r="B23" s="8">
        <v>2030</v>
      </c>
      <c r="C23" s="10"/>
      <c r="D23" s="51">
        <v>1.3861921665770429E-2</v>
      </c>
      <c r="E23" s="52">
        <v>1.4159570290495561E-2</v>
      </c>
      <c r="F23" s="52">
        <v>1.3493404320872647E-2</v>
      </c>
      <c r="G23" s="53">
        <v>1.3592620529114358E-2</v>
      </c>
      <c r="H23" s="49">
        <f>IFERROR((D23)*(1+Dashboard!$D$8),"-")</f>
        <v>1.4970875399032064E-2</v>
      </c>
      <c r="I23" s="25">
        <f>IFERROR((E23)*(1+Dashboard!$D$8),"-")</f>
        <v>1.5292335913735208E-2</v>
      </c>
      <c r="J23" s="25">
        <f>IFERROR((F23)*(1+Dashboard!$D$8),"-")</f>
        <v>1.4572876666542459E-2</v>
      </c>
      <c r="K23" s="35">
        <f>IFERROR((G23)*(1+Dashboard!$D$8),"-")</f>
        <v>1.4680030171443507E-2</v>
      </c>
    </row>
    <row r="24" spans="2:11" x14ac:dyDescent="0.25">
      <c r="B24" s="8">
        <v>2031</v>
      </c>
      <c r="C24" s="10"/>
      <c r="D24" s="51">
        <v>1.3243886474495436E-2</v>
      </c>
      <c r="E24" s="52">
        <v>1.3528264404929389E-2</v>
      </c>
      <c r="F24" s="52">
        <v>1.2891799513005783E-2</v>
      </c>
      <c r="G24" s="53">
        <v>1.2986592156483767E-2</v>
      </c>
      <c r="H24" s="49">
        <f>IFERROR((D24)*(1+Dashboard!$D$8),"-")</f>
        <v>1.4303397392455071E-2</v>
      </c>
      <c r="I24" s="25">
        <f>IFERROR((E24)*(1+Dashboard!$D$8),"-")</f>
        <v>1.461052555732374E-2</v>
      </c>
      <c r="J24" s="25">
        <f>IFERROR((F24)*(1+Dashboard!$D$8),"-")</f>
        <v>1.3923143474046246E-2</v>
      </c>
      <c r="K24" s="35">
        <f>IFERROR((G24)*(1+Dashboard!$D$8),"-")</f>
        <v>1.4025519529002469E-2</v>
      </c>
    </row>
    <row r="25" spans="2:11" x14ac:dyDescent="0.25">
      <c r="B25" s="8">
        <v>2032</v>
      </c>
      <c r="C25" s="10"/>
      <c r="D25" s="51">
        <v>1.2625851283220444E-2</v>
      </c>
      <c r="E25" s="52">
        <v>1.2896958519363214E-2</v>
      </c>
      <c r="F25" s="52">
        <v>1.2290194705138917E-2</v>
      </c>
      <c r="G25" s="53">
        <v>1.2380563783853174E-2</v>
      </c>
      <c r="H25" s="49">
        <f>IFERROR((D25)*(1+Dashboard!$D$8),"-")</f>
        <v>1.3635919385878081E-2</v>
      </c>
      <c r="I25" s="25">
        <f>IFERROR((E25)*(1+Dashboard!$D$8),"-")</f>
        <v>1.3928715200912272E-2</v>
      </c>
      <c r="J25" s="25">
        <f>IFERROR((F25)*(1+Dashboard!$D$8),"-")</f>
        <v>1.3273410281550031E-2</v>
      </c>
      <c r="K25" s="35">
        <f>IFERROR((G25)*(1+Dashboard!$D$8),"-")</f>
        <v>1.3371008886561429E-2</v>
      </c>
    </row>
    <row r="26" spans="2:11" x14ac:dyDescent="0.25">
      <c r="B26" s="8">
        <v>2033</v>
      </c>
      <c r="C26" s="10"/>
      <c r="D26" s="51">
        <v>1.2073857306590807E-2</v>
      </c>
      <c r="E26" s="52">
        <v>1.2333111911333553E-2</v>
      </c>
      <c r="F26" s="52">
        <v>1.1752875415004544E-2</v>
      </c>
      <c r="G26" s="53">
        <v>1.1839293616585462E-2</v>
      </c>
      <c r="H26" s="49">
        <f>IFERROR((D26)*(1+Dashboard!$D$8),"-")</f>
        <v>1.3039765891118072E-2</v>
      </c>
      <c r="I26" s="25">
        <f>IFERROR((E26)*(1+Dashboard!$D$8),"-")</f>
        <v>1.3319760864240238E-2</v>
      </c>
      <c r="J26" s="25">
        <f>IFERROR((F26)*(1+Dashboard!$D$8),"-")</f>
        <v>1.2693105448204909E-2</v>
      </c>
      <c r="K26" s="35">
        <f>IFERROR((G26)*(1+Dashboard!$D$8),"-")</f>
        <v>1.2786437105912299E-2</v>
      </c>
    </row>
    <row r="27" spans="2:11" x14ac:dyDescent="0.25">
      <c r="B27" s="8">
        <v>2034</v>
      </c>
      <c r="C27" s="10"/>
      <c r="D27" s="51">
        <v>1.1545996146307608E-2</v>
      </c>
      <c r="E27" s="52">
        <v>1.1793916308958383E-2</v>
      </c>
      <c r="F27" s="52">
        <v>1.1239047373501879E-2</v>
      </c>
      <c r="G27" s="53">
        <v>1.1321687427718807E-2</v>
      </c>
      <c r="H27" s="49">
        <f>IFERROR((D27)*(1+Dashboard!$D$8),"-")</f>
        <v>1.2469675838012216E-2</v>
      </c>
      <c r="I27" s="25">
        <f>IFERROR((E27)*(1+Dashboard!$D$8),"-")</f>
        <v>1.2737429613675055E-2</v>
      </c>
      <c r="J27" s="25">
        <f>IFERROR((F27)*(1+Dashboard!$D$8),"-")</f>
        <v>1.213817116338203E-2</v>
      </c>
      <c r="K27" s="35">
        <f>IFERROR((G27)*(1+Dashboard!$D$8),"-")</f>
        <v>1.2227422421936312E-2</v>
      </c>
    </row>
    <row r="28" spans="2:11" x14ac:dyDescent="0.25">
      <c r="B28" s="8">
        <v>2035</v>
      </c>
      <c r="C28" s="10"/>
      <c r="D28" s="51">
        <v>1.1041212731392778E-2</v>
      </c>
      <c r="E28" s="52">
        <v>1.1278293986361333E-2</v>
      </c>
      <c r="F28" s="52">
        <v>1.0747683558574559E-2</v>
      </c>
      <c r="G28" s="53">
        <v>1.082671064356408E-2</v>
      </c>
      <c r="H28" s="49">
        <f>IFERROR((D28)*(1+Dashboard!$D$8),"-")</f>
        <v>1.1924509749904201E-2</v>
      </c>
      <c r="I28" s="25">
        <f>IFERROR((E28)*(1+Dashboard!$D$8),"-")</f>
        <v>1.218055750527024E-2</v>
      </c>
      <c r="J28" s="25">
        <f>IFERROR((F28)*(1+Dashboard!$D$8),"-")</f>
        <v>1.1607498243260525E-2</v>
      </c>
      <c r="K28" s="35">
        <f>IFERROR((G28)*(1+Dashboard!$D$8),"-")</f>
        <v>1.1692847495049207E-2</v>
      </c>
    </row>
    <row r="29" spans="2:11" x14ac:dyDescent="0.25">
      <c r="B29" s="8">
        <v>2036</v>
      </c>
      <c r="C29" s="10"/>
      <c r="D29" s="51">
        <v>1.0558498117882715E-2</v>
      </c>
      <c r="E29" s="52">
        <v>1.0785214335137865E-2</v>
      </c>
      <c r="F29" s="52">
        <v>1.0277801848900141E-2</v>
      </c>
      <c r="G29" s="53">
        <v>1.0353373921318529E-2</v>
      </c>
      <c r="H29" s="49">
        <f>IFERROR((D29)*(1+Dashboard!$D$8),"-")</f>
        <v>1.1403177967313334E-2</v>
      </c>
      <c r="I29" s="25">
        <f>IFERROR((E29)*(1+Dashboard!$D$8),"-")</f>
        <v>1.1648031481948895E-2</v>
      </c>
      <c r="J29" s="25">
        <f>IFERROR((F29)*(1+Dashboard!$D$8),"-")</f>
        <v>1.1100025996812153E-2</v>
      </c>
      <c r="K29" s="35">
        <f>IFERROR((G29)*(1+Dashboard!$D$8),"-")</f>
        <v>1.1181643835024012E-2</v>
      </c>
    </row>
    <row r="30" spans="2:11" x14ac:dyDescent="0.25">
      <c r="B30" s="8">
        <v>2037</v>
      </c>
      <c r="C30" s="10"/>
      <c r="D30" s="51">
        <v>1.0096887472185324E-2</v>
      </c>
      <c r="E30" s="52">
        <v>1.0313691804410162E-2</v>
      </c>
      <c r="F30" s="52">
        <v>9.8284630608593253E-3</v>
      </c>
      <c r="G30" s="53">
        <v>9.9007311716009447E-3</v>
      </c>
      <c r="H30" s="49">
        <f>IFERROR((D30)*(1+Dashboard!$D$8),"-")</f>
        <v>1.0904638469960152E-2</v>
      </c>
      <c r="I30" s="25">
        <f>IFERROR((E30)*(1+Dashboard!$D$8),"-")</f>
        <v>1.1138787148762975E-2</v>
      </c>
      <c r="J30" s="25">
        <f>IFERROR((F30)*(1+Dashboard!$D$8),"-")</f>
        <v>1.0614740105728071E-2</v>
      </c>
      <c r="K30" s="35">
        <f>IFERROR((G30)*(1+Dashboard!$D$8),"-")</f>
        <v>1.069278966532902E-2</v>
      </c>
    </row>
    <row r="31" spans="2:11" x14ac:dyDescent="0.25">
      <c r="B31" s="8">
        <v>2038</v>
      </c>
      <c r="C31" s="10"/>
      <c r="D31" s="51">
        <v>9.6554581426033636E-3</v>
      </c>
      <c r="E31" s="52">
        <v>9.8627839309414714E-3</v>
      </c>
      <c r="F31" s="52">
        <v>9.3987690713275996E-3</v>
      </c>
      <c r="G31" s="53">
        <v>9.4678776674403092E-3</v>
      </c>
      <c r="H31" s="49">
        <f>IFERROR((D31)*(1+Dashboard!$D$8),"-")</f>
        <v>1.0427894794011633E-2</v>
      </c>
      <c r="I31" s="25">
        <f>IFERROR((E31)*(1+Dashboard!$D$8),"-")</f>
        <v>1.0651806645416789E-2</v>
      </c>
      <c r="J31" s="25">
        <f>IFERROR((F31)*(1+Dashboard!$D$8),"-")</f>
        <v>1.0150670597033808E-2</v>
      </c>
      <c r="K31" s="35">
        <f>IFERROR((G31)*(1+Dashboard!$D$8),"-")</f>
        <v>1.0225307880835534E-2</v>
      </c>
    </row>
    <row r="32" spans="2:11" x14ac:dyDescent="0.25">
      <c r="B32" s="8">
        <v>2039</v>
      </c>
      <c r="C32" s="10"/>
      <c r="D32" s="51">
        <v>9.2333278151695373E-3</v>
      </c>
      <c r="E32" s="52">
        <v>9.4315894553725632E-3</v>
      </c>
      <c r="F32" s="52">
        <v>8.987861022537208E-3</v>
      </c>
      <c r="G32" s="53">
        <v>9.053948235938223E-3</v>
      </c>
      <c r="H32" s="49">
        <f>IFERROR((D32)*(1+Dashboard!$D$8),"-")</f>
        <v>9.971994040383101E-3</v>
      </c>
      <c r="I32" s="25">
        <f>IFERROR((E32)*(1+Dashboard!$D$8),"-")</f>
        <v>1.0186116611802369E-2</v>
      </c>
      <c r="J32" s="25">
        <f>IFERROR((F32)*(1+Dashboard!$D$8),"-")</f>
        <v>9.7068899043401859E-3</v>
      </c>
      <c r="K32" s="35">
        <f>IFERROR((G32)*(1+Dashboard!$D$8),"-")</f>
        <v>9.7782640948132823E-3</v>
      </c>
    </row>
    <row r="33" spans="2:11" x14ac:dyDescent="0.25">
      <c r="B33" s="8">
        <v>2040</v>
      </c>
      <c r="C33" s="10"/>
      <c r="D33" s="51">
        <v>8.8296527501072735E-3</v>
      </c>
      <c r="E33" s="52">
        <v>9.0192465208150975E-3</v>
      </c>
      <c r="F33" s="52">
        <v>8.5949176054213837E-3</v>
      </c>
      <c r="G33" s="53">
        <v>8.6581155289906665E-3</v>
      </c>
      <c r="H33" s="49">
        <f>IFERROR((D33)*(1+Dashboard!$D$8),"-")</f>
        <v>9.5360249701158563E-3</v>
      </c>
      <c r="I33" s="25">
        <f>IFERROR((E33)*(1+Dashboard!$D$8),"-")</f>
        <v>9.7407862424803062E-3</v>
      </c>
      <c r="J33" s="25">
        <f>IFERROR((F33)*(1+Dashboard!$D$8),"-")</f>
        <v>9.2825110138550944E-3</v>
      </c>
      <c r="K33" s="35">
        <f>IFERROR((G33)*(1+Dashboard!$D$8),"-")</f>
        <v>9.3507647713099197E-3</v>
      </c>
    </row>
    <row r="34" spans="2:11" x14ac:dyDescent="0.25">
      <c r="B34" s="8">
        <v>2041</v>
      </c>
      <c r="C34" s="10"/>
      <c r="D34" s="51">
        <v>8.4436260953922853E-3</v>
      </c>
      <c r="E34" s="52">
        <v>8.6249309502013215E-3</v>
      </c>
      <c r="F34" s="52">
        <v>8.2191534180096563E-3</v>
      </c>
      <c r="G34" s="53">
        <v>8.2795883696126765E-3</v>
      </c>
      <c r="H34" s="49">
        <f>IFERROR((D34)*(1+Dashboard!$D$8),"-")</f>
        <v>9.1191161830236692E-3</v>
      </c>
      <c r="I34" s="25">
        <f>IFERROR((E34)*(1+Dashboard!$D$8),"-")</f>
        <v>9.3149254262174276E-3</v>
      </c>
      <c r="J34" s="25">
        <f>IFERROR((F34)*(1+Dashboard!$D$8),"-")</f>
        <v>8.8766856914504286E-3</v>
      </c>
      <c r="K34" s="35">
        <f>IFERROR((G34)*(1+Dashboard!$D$8),"-")</f>
        <v>8.9419554391816907E-3</v>
      </c>
    </row>
    <row r="35" spans="2:11" x14ac:dyDescent="0.25">
      <c r="B35" s="8">
        <v>2042</v>
      </c>
      <c r="C35" s="10"/>
      <c r="D35" s="51">
        <v>8.0744762740441178E-3</v>
      </c>
      <c r="E35" s="52">
        <v>8.2478545989469049E-3</v>
      </c>
      <c r="F35" s="52">
        <v>7.8598173955930339E-3</v>
      </c>
      <c r="G35" s="53">
        <v>7.9176101705606388E-3</v>
      </c>
      <c r="H35" s="49">
        <f>IFERROR((D35)*(1+Dashboard!$D$8),"-")</f>
        <v>8.7204343759676485E-3</v>
      </c>
      <c r="I35" s="25">
        <f>IFERROR((E35)*(1+Dashboard!$D$8),"-")</f>
        <v>8.9076829668626577E-3</v>
      </c>
      <c r="J35" s="25">
        <f>IFERROR((F35)*(1+Dashboard!$D$8),"-")</f>
        <v>8.4886027872404773E-3</v>
      </c>
      <c r="K35" s="35">
        <f>IFERROR((G35)*(1+Dashboard!$D$8),"-")</f>
        <v>8.5510189842054902E-3</v>
      </c>
    </row>
    <row r="36" spans="2:11" x14ac:dyDescent="0.25">
      <c r="B36" s="8">
        <v>2043</v>
      </c>
      <c r="C36" s="10"/>
      <c r="D36" s="51">
        <v>7.7214654419242561E-3</v>
      </c>
      <c r="E36" s="52">
        <v>7.8872637796342862E-3</v>
      </c>
      <c r="F36" s="52">
        <v>7.516191309521348E-3</v>
      </c>
      <c r="G36" s="53">
        <v>7.5714574220913681E-3</v>
      </c>
      <c r="H36" s="49">
        <f>IFERROR((D36)*(1+Dashboard!$D$8),"-")</f>
        <v>8.3391826772781976E-3</v>
      </c>
      <c r="I36" s="25">
        <f>IFERROR((E36)*(1+Dashboard!$D$8),"-")</f>
        <v>8.5182448820050292E-3</v>
      </c>
      <c r="J36" s="25">
        <f>IFERROR((F36)*(1+Dashboard!$D$8),"-")</f>
        <v>8.1174866142830569E-3</v>
      </c>
      <c r="K36" s="35">
        <f>IFERROR((G36)*(1+Dashboard!$D$8),"-")</f>
        <v>8.1771740158586778E-3</v>
      </c>
    </row>
    <row r="37" spans="2:11" x14ac:dyDescent="0.25">
      <c r="B37" s="8">
        <v>2044</v>
      </c>
      <c r="C37" s="10"/>
      <c r="D37" s="51">
        <v>7.3838880129582984E-3</v>
      </c>
      <c r="E37" s="52">
        <v>7.5424377555678331E-3</v>
      </c>
      <c r="F37" s="52">
        <v>7.1875883316321948E-3</v>
      </c>
      <c r="G37" s="53">
        <v>7.2404382458353834E-3</v>
      </c>
      <c r="H37" s="49">
        <f>IFERROR((D37)*(1+Dashboard!$D$8),"-")</f>
        <v>7.9745990539949636E-3</v>
      </c>
      <c r="I37" s="25">
        <f>IFERROR((E37)*(1+Dashboard!$D$8),"-")</f>
        <v>8.145832776013261E-3</v>
      </c>
      <c r="J37" s="25">
        <f>IFERROR((F37)*(1+Dashboard!$D$8),"-")</f>
        <v>7.7625953981627707E-3</v>
      </c>
      <c r="K37" s="35">
        <f>IFERROR((G37)*(1+Dashboard!$D$8),"-")</f>
        <v>7.8196733055022147E-3</v>
      </c>
    </row>
    <row r="38" spans="2:11" x14ac:dyDescent="0.25">
      <c r="B38" s="8">
        <v>2045</v>
      </c>
      <c r="C38" s="10"/>
      <c r="D38" s="51">
        <v>7.0610692488344475E-3</v>
      </c>
      <c r="E38" s="52">
        <v>7.2126873001897886E-3</v>
      </c>
      <c r="F38" s="52">
        <v>6.8733516614421066E-3</v>
      </c>
      <c r="G38" s="53">
        <v>6.9238910118938979E-3</v>
      </c>
      <c r="H38" s="49">
        <f>IFERROR((D38)*(1+Dashboard!$D$8),"-")</f>
        <v>7.6259547887412042E-3</v>
      </c>
      <c r="I38" s="25">
        <f>IFERROR((E38)*(1+Dashboard!$D$8),"-")</f>
        <v>7.789702284204972E-3</v>
      </c>
      <c r="J38" s="25">
        <f>IFERROR((F38)*(1+Dashboard!$D$8),"-")</f>
        <v>7.4232197943574756E-3</v>
      </c>
      <c r="K38" s="35">
        <f>IFERROR((G38)*(1+Dashboard!$D$8),"-")</f>
        <v>7.4778022928454107E-3</v>
      </c>
    </row>
    <row r="39" spans="2:11" x14ac:dyDescent="0.25">
      <c r="B39" s="8">
        <v>2046</v>
      </c>
      <c r="C39" s="10"/>
      <c r="D39" s="51">
        <v>6.752363910359464E-3</v>
      </c>
      <c r="E39" s="52">
        <v>6.8973533194776121E-3</v>
      </c>
      <c r="F39" s="52">
        <v>6.5728532133560282E-3</v>
      </c>
      <c r="G39" s="53">
        <v>6.6211830163954224E-3</v>
      </c>
      <c r="H39" s="49">
        <f>IFERROR((D39)*(1+Dashboard!$D$8),"-")</f>
        <v>7.2925530231882215E-3</v>
      </c>
      <c r="I39" s="25">
        <f>IFERROR((E39)*(1+Dashboard!$D$8),"-")</f>
        <v>7.4491415850358213E-3</v>
      </c>
      <c r="J39" s="25">
        <f>IFERROR((F39)*(1+Dashboard!$D$8),"-")</f>
        <v>7.0986814704245109E-3</v>
      </c>
      <c r="K39" s="35">
        <f>IFERROR((G39)*(1+Dashboard!$D$8),"-")</f>
        <v>7.1508776577070571E-3</v>
      </c>
    </row>
    <row r="40" spans="2:11" x14ac:dyDescent="0.25">
      <c r="B40" s="8">
        <v>2047</v>
      </c>
      <c r="C40" s="10"/>
      <c r="D40" s="51">
        <v>6.4571549677764602E-3</v>
      </c>
      <c r="E40" s="52">
        <v>6.5958055345692063E-3</v>
      </c>
      <c r="F40" s="52">
        <v>6.2854923612711408E-3</v>
      </c>
      <c r="G40" s="53">
        <v>6.3317092168687344E-3</v>
      </c>
      <c r="H40" s="49">
        <f>IFERROR((D40)*(1+Dashboard!$D$8),"-")</f>
        <v>6.9737273651985779E-3</v>
      </c>
      <c r="I40" s="25">
        <f>IFERROR((E40)*(1+Dashboard!$D$8),"-")</f>
        <v>7.123469977334743E-3</v>
      </c>
      <c r="J40" s="25">
        <f>IFERROR((F40)*(1+Dashboard!$D$8),"-")</f>
        <v>6.7883317501728326E-3</v>
      </c>
      <c r="K40" s="35">
        <f>IFERROR((G40)*(1+Dashboard!$D$8),"-")</f>
        <v>6.8382459542182337E-3</v>
      </c>
    </row>
    <row r="41" spans="2:11" x14ac:dyDescent="0.25">
      <c r="B41" s="8">
        <v>2048</v>
      </c>
      <c r="C41" s="10"/>
      <c r="D41" s="51">
        <v>6.1748523674667556E-3</v>
      </c>
      <c r="E41" s="52">
        <v>6.3074412219829134E-3</v>
      </c>
      <c r="F41" s="52">
        <v>6.0106947380657843E-3</v>
      </c>
      <c r="G41" s="53">
        <v>6.0548910229045157E-3</v>
      </c>
      <c r="H41" s="49">
        <f>IFERROR((D41)*(1+Dashboard!$D$8),"-")</f>
        <v>6.6688405568640962E-3</v>
      </c>
      <c r="I41" s="25">
        <f>IFERROR((E41)*(1+Dashboard!$D$8),"-")</f>
        <v>6.8120365197415472E-3</v>
      </c>
      <c r="J41" s="25">
        <f>IFERROR((F41)*(1+Dashboard!$D$8),"-")</f>
        <v>6.4915503171110471E-3</v>
      </c>
      <c r="K41" s="35">
        <f>IFERROR((G41)*(1+Dashboard!$D$8),"-")</f>
        <v>6.5392823047368777E-3</v>
      </c>
    </row>
    <row r="42" spans="2:11" x14ac:dyDescent="0.25">
      <c r="B42" s="8">
        <v>2049</v>
      </c>
      <c r="C42" s="10"/>
      <c r="D42" s="51">
        <v>5.9048918525707247E-3</v>
      </c>
      <c r="E42" s="52">
        <v>6.0316840089142685E-3</v>
      </c>
      <c r="F42" s="52">
        <v>5.7479110875739425E-3</v>
      </c>
      <c r="G42" s="53">
        <v>5.790175139688469E-3</v>
      </c>
      <c r="H42" s="49">
        <f>IFERROR((D42)*(1+Dashboard!$D$8),"-")</f>
        <v>6.3772832007763834E-3</v>
      </c>
      <c r="I42" s="25">
        <f>IFERROR((E42)*(1+Dashboard!$D$8),"-")</f>
        <v>6.5142187296274101E-3</v>
      </c>
      <c r="J42" s="25">
        <f>IFERROR((F42)*(1+Dashboard!$D$8),"-")</f>
        <v>6.2077439745798586E-3</v>
      </c>
      <c r="K42" s="35">
        <f>IFERROR((G42)*(1+Dashboard!$D$8),"-")</f>
        <v>6.2533891508635472E-3</v>
      </c>
    </row>
    <row r="43" spans="2:11" ht="15.75" thickBot="1" x14ac:dyDescent="0.3">
      <c r="B43" s="9">
        <v>2050</v>
      </c>
      <c r="C43" s="10"/>
      <c r="D43" s="54">
        <v>5.6467338351703263E-3</v>
      </c>
      <c r="E43" s="55">
        <v>5.767982721201592E-3</v>
      </c>
      <c r="F43" s="55">
        <v>5.4966161667506508E-3</v>
      </c>
      <c r="G43" s="56">
        <v>5.5370324620944182E-3</v>
      </c>
      <c r="H43" s="50">
        <f>IFERROR((D43)*(1+Dashboard!$D$8),"-")</f>
        <v>6.0984725419839531E-3</v>
      </c>
      <c r="I43" s="27">
        <f>IFERROR((E43)*(1+Dashboard!$D$8),"-")</f>
        <v>6.2294213388977195E-3</v>
      </c>
      <c r="J43" s="27">
        <f>IFERROR((F43)*(1+Dashboard!$D$8),"-")</f>
        <v>5.9363454600907034E-3</v>
      </c>
      <c r="K43" s="36">
        <f>IFERROR((G43)*(1+Dashboard!$D$8),"-")</f>
        <v>5.9799950590619724E-3</v>
      </c>
    </row>
    <row r="44" spans="2:11" ht="15.75" thickBot="1" x14ac:dyDescent="0.3">
      <c r="H44" s="15"/>
      <c r="I44" s="15"/>
      <c r="J44" s="15"/>
      <c r="K44" s="15"/>
    </row>
    <row r="45" spans="2:11" x14ac:dyDescent="0.25">
      <c r="B45" s="11" t="s">
        <v>11</v>
      </c>
      <c r="C45" s="21"/>
      <c r="D45" s="22"/>
      <c r="E45" s="23"/>
      <c r="F45" s="23"/>
      <c r="G45" s="34"/>
      <c r="H45" s="22"/>
      <c r="I45" s="23"/>
      <c r="J45" s="23"/>
      <c r="K45" s="34"/>
    </row>
    <row r="46" spans="2:11" x14ac:dyDescent="0.25">
      <c r="B46" s="12" t="s">
        <v>12</v>
      </c>
      <c r="C46" s="21">
        <v>1</v>
      </c>
      <c r="D46" s="24">
        <f>-PMT(Dashboard!$D$15,10,(NPV(Dashboard!$D$15,D12:D20)+IF(D11="-",,D11)),,1)</f>
        <v>2.2561962841717246E-2</v>
      </c>
      <c r="E46" s="25">
        <f>-PMT(Dashboard!$D$15,10,(NPV(Dashboard!$D$15,E12:E20)+IF(E11="-",,E11)),,1)</f>
        <v>2.3046422166539397E-2</v>
      </c>
      <c r="F46" s="25">
        <f>-PMT(Dashboard!$D$15,10,(NPV(Dashboard!$D$15,F12:F20)+IF(F11="-",,F11)),,1)</f>
        <v>2.1962156058604108E-2</v>
      </c>
      <c r="G46" s="35">
        <f>-PMT(Dashboard!$D$15,10,(NPV(Dashboard!$D$15,G12:G20)+IF(G11="-",,G11)),,1)</f>
        <v>2.2123642500211496E-2</v>
      </c>
      <c r="H46" s="24">
        <f>-PMT(Dashboard!$D$15,10,(NPV(Dashboard!$D$15,H12:H20)+IF(H11="-",,H11)),,1)</f>
        <v>2.4366919869054631E-2</v>
      </c>
      <c r="I46" s="25">
        <f>-PMT(Dashboard!$D$15,10,(NPV(Dashboard!$D$15,I12:I20)+IF(I11="-",,I11)),,1)</f>
        <v>2.4890135939862553E-2</v>
      </c>
      <c r="J46" s="25">
        <f>-PMT(Dashboard!$D$15,10,(NPV(Dashboard!$D$15,J12:J20)+IF(J11="-",,J11)),,1)</f>
        <v>2.3719128543292441E-2</v>
      </c>
      <c r="K46" s="35">
        <f>-PMT(Dashboard!$D$15,10,(NPV(Dashboard!$D$15,K12:K20)+IF(K11="-",,K11)),,1)</f>
        <v>2.3893533900228411E-2</v>
      </c>
    </row>
    <row r="47" spans="2:11" x14ac:dyDescent="0.25">
      <c r="B47" s="12" t="s">
        <v>13</v>
      </c>
      <c r="C47" s="21">
        <v>15</v>
      </c>
      <c r="D47" s="24">
        <f>-PMT(Dashboard!$D$15,15,(NPV(Dashboard!$D$15,D12:D25)+IF(D11="-",,D11)),,1)</f>
        <v>1.985826325962501E-2</v>
      </c>
      <c r="E47" s="25">
        <f>-PMT(Dashboard!$D$15,15,(NPV(Dashboard!$D$15,E12:E25)+IF(E11="-",,E11)),,1)</f>
        <v>2.0284667685445179E-2</v>
      </c>
      <c r="F47" s="25">
        <f>-PMT(Dashboard!$D$15,15,(NPV(Dashboard!$D$15,F12:F25)+IF(F11="-",,F11)),,1)</f>
        <v>1.9330333970514323E-2</v>
      </c>
      <c r="G47" s="35">
        <f>-PMT(Dashboard!$D$15,15,(NPV(Dashboard!$D$15,G12:G25)+IF(G11="-",,G11)),,1)</f>
        <v>1.9472468779121049E-2</v>
      </c>
      <c r="H47" s="24">
        <f>-PMT(Dashboard!$D$15,15,(NPV(Dashboard!$D$15,H12:H25)+IF(H11="-",,H11)),,1)</f>
        <v>2.1446924320395012E-2</v>
      </c>
      <c r="I47" s="25">
        <f>-PMT(Dashboard!$D$15,15,(NPV(Dashboard!$D$15,I12:I25)+IF(I11="-",,I11)),,1)</f>
        <v>2.1907441100280801E-2</v>
      </c>
      <c r="J47" s="25">
        <f>-PMT(Dashboard!$D$15,15,(NPV(Dashboard!$D$15,J12:J25)+IF(J11="-",,J11)),,1)</f>
        <v>2.0876760688155471E-2</v>
      </c>
      <c r="K47" s="35">
        <f>-PMT(Dashboard!$D$15,15,(NPV(Dashboard!$D$15,K12:K25)+IF(K11="-",,K11)),,1)</f>
        <v>2.1030266281450733E-2</v>
      </c>
    </row>
    <row r="48" spans="2:11" ht="15.75" thickBot="1" x14ac:dyDescent="0.3">
      <c r="B48" s="13" t="s">
        <v>14</v>
      </c>
      <c r="C48" s="21">
        <v>30</v>
      </c>
      <c r="D48" s="26">
        <f>-PMT(Dashboard!$D$15,30,(NPV(Dashboard!$D$15,D12:D40)+IF(D11="-",,D11)),,1)</f>
        <v>1.5013306690605263E-2</v>
      </c>
      <c r="E48" s="27">
        <f>-PMT(Dashboard!$D$15,30,(NPV(Dashboard!$D$15,E12:E40)+IF(E11="-",,E11)),,1)</f>
        <v>1.53356783066612E-2</v>
      </c>
      <c r="F48" s="27">
        <f>-PMT(Dashboard!$D$15,30,(NPV(Dashboard!$D$15,F12:F40)+IF(F11="-",,F11)),,1)</f>
        <v>1.461417992786933E-2</v>
      </c>
      <c r="G48" s="36">
        <f>-PMT(Dashboard!$D$15,30,(NPV(Dashboard!$D$15,G12:G40)+IF(G11="-",,G11)),,1)</f>
        <v>1.4721637133221317E-2</v>
      </c>
      <c r="H48" s="26">
        <f>-PMT(Dashboard!$D$15,30,(NPV(Dashboard!$D$15,H12:H40)+IF(H11="-",,H11)),,1)</f>
        <v>1.6214371225853688E-2</v>
      </c>
      <c r="I48" s="27">
        <f>-PMT(Dashboard!$D$15,30,(NPV(Dashboard!$D$15,I12:I40)+IF(I11="-",,I11)),,1)</f>
        <v>1.65625325711941E-2</v>
      </c>
      <c r="J48" s="27">
        <f>-PMT(Dashboard!$D$15,30,(NPV(Dashboard!$D$15,J12:J40)+IF(J11="-",,J11)),,1)</f>
        <v>1.5783314322098878E-2</v>
      </c>
      <c r="K48" s="36">
        <f>-PMT(Dashboard!$D$15,30,(NPV(Dashboard!$D$15,K12:K40)+IF(K11="-",,K11)),,1)</f>
        <v>1.5899368103879017E-2</v>
      </c>
    </row>
    <row r="49" spans="2:14" ht="16.5" thickBot="1" x14ac:dyDescent="0.35">
      <c r="B49" s="29"/>
      <c r="C49" s="16"/>
      <c r="D49" s="30"/>
      <c r="E49" s="30"/>
      <c r="F49" s="28"/>
      <c r="G49" s="28"/>
    </row>
    <row r="50" spans="2:14" x14ac:dyDescent="0.25">
      <c r="B50" s="98" t="s">
        <v>11</v>
      </c>
      <c r="C50" s="99"/>
      <c r="D50" s="100"/>
      <c r="E50" s="101"/>
      <c r="F50" s="101"/>
      <c r="G50" s="102"/>
      <c r="H50" s="100"/>
      <c r="I50" s="101"/>
      <c r="J50" s="101"/>
      <c r="K50" s="102"/>
    </row>
    <row r="51" spans="2:14" x14ac:dyDescent="0.25">
      <c r="B51" s="103" t="s">
        <v>53</v>
      </c>
      <c r="C51" s="99">
        <v>1</v>
      </c>
      <c r="D51" s="104">
        <f>-PMT(Dashboard!$D$15,10,(NPV(Dashboard!$D$15,D13:D21)+IF(D12="-",,D12)),,1)</f>
        <v>1.8776633403616422E-2</v>
      </c>
      <c r="E51" s="94">
        <f>-PMT(Dashboard!$D$15,10,(NPV(Dashboard!$D$15,E13:E21)+IF(E12="-",,E12)),,1)</f>
        <v>1.9179812648479351E-2</v>
      </c>
      <c r="F51" s="94">
        <f>-PMT(Dashboard!$D$15,10,(NPV(Dashboard!$D$15,F13:F21)+IF(F12="-",,F12)),,1)</f>
        <v>1.8277459100452798E-2</v>
      </c>
      <c r="G51" s="95">
        <f>-PMT(Dashboard!$D$15,10,(NPV(Dashboard!$D$15,G13:G21)+IF(G12="-",,G12)),,1)</f>
        <v>1.8411852182073772E-2</v>
      </c>
      <c r="H51" s="104">
        <f>-PMT(Dashboard!$D$15,10,(NPV(Dashboard!$D$15,H13:H21)+IF(H12="-",,H12)),,1)</f>
        <v>2.0278764075905734E-2</v>
      </c>
      <c r="I51" s="94">
        <f>-PMT(Dashboard!$D$15,10,(NPV(Dashboard!$D$15,I13:I21)+IF(I12="-",,I12)),,1)</f>
        <v>2.0714197660357703E-2</v>
      </c>
      <c r="J51" s="94">
        <f>-PMT(Dashboard!$D$15,10,(NPV(Dashboard!$D$15,J13:J21)+IF(J12="-",,J12)),,1)</f>
        <v>1.9739655828489022E-2</v>
      </c>
      <c r="K51" s="95">
        <f>-PMT(Dashboard!$D$15,10,(NPV(Dashboard!$D$15,K13:K21)+IF(K12="-",,K12)),,1)</f>
        <v>1.9884800356639677E-2</v>
      </c>
    </row>
    <row r="52" spans="2:14" x14ac:dyDescent="0.25">
      <c r="B52" s="103" t="s">
        <v>54</v>
      </c>
      <c r="C52" s="99">
        <v>15</v>
      </c>
      <c r="D52" s="104">
        <f>-PMT(Dashboard!$D$15,15,(NPV(Dashboard!$D$15,D13:D26)+IF(D12="-",,D12)),,1)</f>
        <v>1.7063102230795282E-2</v>
      </c>
      <c r="E52" s="94">
        <f>-PMT(Dashboard!$D$15,15,(NPV(Dashboard!$D$15,E13:E26)+IF(E12="-",,E12)),,1)</f>
        <v>1.7429487861517882E-2</v>
      </c>
      <c r="F52" s="94">
        <f>-PMT(Dashboard!$D$15,15,(NPV(Dashboard!$D$15,F13:F26)+IF(F12="-",,F12)),,1)</f>
        <v>1.6609481926091112E-2</v>
      </c>
      <c r="G52" s="95">
        <f>-PMT(Dashboard!$D$15,15,(NPV(Dashboard!$D$15,G13:G26)+IF(G12="-",,G12)),,1)</f>
        <v>1.6731610469665311E-2</v>
      </c>
      <c r="H52" s="104">
        <f>-PMT(Dashboard!$D$15,15,(NPV(Dashboard!$D$15,H13:H26)+IF(H12="-",,H12)),,1)</f>
        <v>1.8428150409258905E-2</v>
      </c>
      <c r="I52" s="94">
        <f>-PMT(Dashboard!$D$15,15,(NPV(Dashboard!$D$15,I13:I26)+IF(I12="-",,I12)),,1)</f>
        <v>1.8823846890439314E-2</v>
      </c>
      <c r="J52" s="94">
        <f>-PMT(Dashboard!$D$15,15,(NPV(Dashboard!$D$15,J13:J26)+IF(J12="-",,J12)),,1)</f>
        <v>1.7938240480178402E-2</v>
      </c>
      <c r="K52" s="95">
        <f>-PMT(Dashboard!$D$15,15,(NPV(Dashboard!$D$15,K13:K26)+IF(K12="-",,K12)),,1)</f>
        <v>1.8070139307238539E-2</v>
      </c>
    </row>
    <row r="53" spans="2:14" ht="15.75" thickBot="1" x14ac:dyDescent="0.3">
      <c r="B53" s="105" t="s">
        <v>55</v>
      </c>
      <c r="C53" s="99">
        <v>30</v>
      </c>
      <c r="D53" s="106">
        <f>-PMT(Dashboard!$D$15,30,(NPV(Dashboard!$D$15,D13:D41)+IF(D12="-",,D12)),,1)</f>
        <v>1.329735293500311E-2</v>
      </c>
      <c r="E53" s="96">
        <f>-PMT(Dashboard!$D$15,30,(NPV(Dashboard!$D$15,E13:E41)+IF(E12="-",,E12)),,1)</f>
        <v>1.3582878918270048E-2</v>
      </c>
      <c r="F53" s="96">
        <f>-PMT(Dashboard!$D$15,30,(NPV(Dashboard!$D$15,F13:F41)+IF(F12="-",,F12)),,1)</f>
        <v>1.2943844574767849E-2</v>
      </c>
      <c r="G53" s="97">
        <f>-PMT(Dashboard!$D$15,30,(NPV(Dashboard!$D$15,G13:G41)+IF(G12="-",,G12)),,1)</f>
        <v>1.3039019902523496E-2</v>
      </c>
      <c r="H53" s="106">
        <f>-PMT(Dashboard!$D$15,30,(NPV(Dashboard!$D$15,H13:H41)+IF(H12="-",,H12)),,1)</f>
        <v>1.4361141169803353E-2</v>
      </c>
      <c r="I53" s="96">
        <f>-PMT(Dashboard!$D$15,30,(NPV(Dashboard!$D$15,I13:I41)+IF(I12="-",,I12)),,1)</f>
        <v>1.4669509231731657E-2</v>
      </c>
      <c r="J53" s="96">
        <f>-PMT(Dashboard!$D$15,30,(NPV(Dashboard!$D$15,J13:J41)+IF(J12="-",,J12)),,1)</f>
        <v>1.3979352140749277E-2</v>
      </c>
      <c r="K53" s="97">
        <f>-PMT(Dashboard!$D$15,30,(NPV(Dashboard!$D$15,K13:K41)+IF(K12="-",,K12)),,1)</f>
        <v>1.408214149472538E-2</v>
      </c>
    </row>
    <row r="54" spans="2:14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ht="15.75" x14ac:dyDescent="0.3">
      <c r="B55" s="29" t="s">
        <v>16</v>
      </c>
      <c r="C55" s="16"/>
      <c r="D55" s="30" t="s">
        <v>50</v>
      </c>
      <c r="E55" s="32"/>
      <c r="F55" s="28"/>
      <c r="G55" s="28"/>
    </row>
    <row r="56" spans="2:14" x14ac:dyDescent="0.25">
      <c r="B56" s="31"/>
      <c r="D56" s="32" t="s">
        <v>17</v>
      </c>
      <c r="E56" s="32"/>
      <c r="F56" s="28"/>
      <c r="G56" s="28"/>
    </row>
    <row r="57" spans="2:14" x14ac:dyDescent="0.25">
      <c r="B57" s="31">
        <v>1</v>
      </c>
      <c r="D57" s="32" t="s">
        <v>52</v>
      </c>
      <c r="E57" s="32"/>
      <c r="F57" s="28"/>
      <c r="G57" s="28"/>
    </row>
    <row r="58" spans="2:14" x14ac:dyDescent="0.25">
      <c r="B58" s="31"/>
      <c r="D58" s="33"/>
      <c r="E58" s="33"/>
    </row>
    <row r="59" spans="2:14" x14ac:dyDescent="0.25">
      <c r="B59" s="31"/>
    </row>
    <row r="60" spans="2:14" x14ac:dyDescent="0.25">
      <c r="B60" s="31"/>
    </row>
    <row r="61" spans="2:14" x14ac:dyDescent="0.25">
      <c r="B61" s="31"/>
    </row>
    <row r="62" spans="2:14" x14ac:dyDescent="0.25">
      <c r="B62" s="31"/>
    </row>
    <row r="63" spans="2:14" x14ac:dyDescent="0.25">
      <c r="B63" s="31"/>
    </row>
    <row r="64" spans="2:14" x14ac:dyDescent="0.25">
      <c r="B64" s="31"/>
    </row>
  </sheetData>
  <mergeCells count="2">
    <mergeCell ref="D5:G7"/>
    <mergeCell ref="H5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78F3-380B-4B69-B9FE-74BDC956722F}">
  <sheetPr>
    <tabColor theme="4" tint="0.39997558519241921"/>
  </sheetPr>
  <dimension ref="B2:R54"/>
  <sheetViews>
    <sheetView showGridLines="0" zoomScale="85" zoomScaleNormal="85" workbookViewId="0">
      <selection activeCell="L48" sqref="L48"/>
    </sheetView>
  </sheetViews>
  <sheetFormatPr defaultColWidth="10.140625" defaultRowHeight="15" x14ac:dyDescent="0.25"/>
  <cols>
    <col min="1" max="1" width="2.7109375" customWidth="1"/>
    <col min="2" max="2" width="23.85546875" customWidth="1"/>
    <col min="3" max="17" width="13.140625" style="57" customWidth="1"/>
  </cols>
  <sheetData>
    <row r="2" spans="2:17" ht="23.25" x14ac:dyDescent="0.35">
      <c r="B2" s="17" t="s">
        <v>35</v>
      </c>
    </row>
    <row r="4" spans="2:17" ht="21.75" customHeight="1" x14ac:dyDescent="0.25">
      <c r="B4" s="132" t="s">
        <v>40</v>
      </c>
      <c r="C4" s="134" t="s">
        <v>29</v>
      </c>
      <c r="D4" s="135"/>
      <c r="E4" s="136"/>
      <c r="F4" s="137" t="s">
        <v>41</v>
      </c>
      <c r="G4" s="138"/>
      <c r="H4" s="138"/>
      <c r="I4" s="138"/>
      <c r="J4" s="138"/>
      <c r="K4" s="138"/>
      <c r="L4" s="139"/>
      <c r="M4" s="138" t="s">
        <v>42</v>
      </c>
      <c r="N4" s="138"/>
      <c r="O4" s="138"/>
      <c r="P4" s="138"/>
      <c r="Q4" s="139"/>
    </row>
    <row r="5" spans="2:17" ht="17.25" customHeight="1" x14ac:dyDescent="0.25">
      <c r="B5" s="133"/>
      <c r="C5" s="140" t="s">
        <v>30</v>
      </c>
      <c r="D5" s="141" t="s">
        <v>31</v>
      </c>
      <c r="E5" s="142" t="s">
        <v>32</v>
      </c>
      <c r="F5" s="58" t="s">
        <v>30</v>
      </c>
      <c r="G5" s="143" t="s">
        <v>31</v>
      </c>
      <c r="H5" s="144"/>
      <c r="I5" s="145"/>
      <c r="J5" s="144" t="s">
        <v>32</v>
      </c>
      <c r="K5" s="144"/>
      <c r="L5" s="145"/>
      <c r="M5" s="143" t="s">
        <v>30</v>
      </c>
      <c r="N5" s="144"/>
      <c r="O5" s="144"/>
      <c r="P5" s="145"/>
      <c r="Q5" s="59" t="s">
        <v>32</v>
      </c>
    </row>
    <row r="6" spans="2:17" ht="29.25" x14ac:dyDescent="0.25">
      <c r="B6" s="133"/>
      <c r="C6" s="140"/>
      <c r="D6" s="141"/>
      <c r="E6" s="142"/>
      <c r="F6" s="60" t="s">
        <v>43</v>
      </c>
      <c r="G6" s="60" t="s">
        <v>43</v>
      </c>
      <c r="H6" s="61" t="s">
        <v>44</v>
      </c>
      <c r="I6" s="62" t="s">
        <v>45</v>
      </c>
      <c r="J6" s="61" t="s">
        <v>43</v>
      </c>
      <c r="K6" s="61" t="s">
        <v>44</v>
      </c>
      <c r="L6" s="62" t="s">
        <v>45</v>
      </c>
      <c r="M6" s="60" t="s">
        <v>46</v>
      </c>
      <c r="N6" s="61" t="s">
        <v>47</v>
      </c>
      <c r="O6" s="61" t="s">
        <v>33</v>
      </c>
      <c r="P6" s="62" t="s">
        <v>48</v>
      </c>
      <c r="Q6" s="62" t="s">
        <v>33</v>
      </c>
    </row>
    <row r="7" spans="2:17" s="66" customFormat="1" x14ac:dyDescent="0.25">
      <c r="B7" s="133"/>
      <c r="C7" s="63" t="s">
        <v>49</v>
      </c>
      <c r="D7" s="64" t="s">
        <v>49</v>
      </c>
      <c r="E7" s="65" t="s">
        <v>49</v>
      </c>
      <c r="F7" s="63" t="s">
        <v>49</v>
      </c>
      <c r="G7" s="63" t="s">
        <v>49</v>
      </c>
      <c r="H7" s="64" t="s">
        <v>49</v>
      </c>
      <c r="I7" s="65" t="s">
        <v>49</v>
      </c>
      <c r="J7" s="64" t="s">
        <v>49</v>
      </c>
      <c r="K7" s="64" t="s">
        <v>49</v>
      </c>
      <c r="L7" s="65" t="s">
        <v>49</v>
      </c>
      <c r="M7" s="63" t="s">
        <v>49</v>
      </c>
      <c r="N7" s="64" t="s">
        <v>49</v>
      </c>
      <c r="O7" s="64" t="s">
        <v>49</v>
      </c>
      <c r="P7" s="65" t="s">
        <v>49</v>
      </c>
      <c r="Q7" s="65" t="s">
        <v>49</v>
      </c>
    </row>
    <row r="8" spans="2:17" x14ac:dyDescent="0.25">
      <c r="B8" s="67">
        <v>2018</v>
      </c>
      <c r="C8" s="89">
        <v>6.1288672704975982</v>
      </c>
      <c r="D8" s="90">
        <v>6.1288672704975982</v>
      </c>
      <c r="E8" s="91">
        <v>6.1288672704975982</v>
      </c>
      <c r="F8" s="89">
        <v>8.4337404320522502</v>
      </c>
      <c r="G8" s="89">
        <v>8.4337404320522502</v>
      </c>
      <c r="H8" s="90">
        <v>9.0623422033853362</v>
      </c>
      <c r="I8" s="91">
        <v>8.454520856762354</v>
      </c>
      <c r="J8" s="90">
        <v>8.4337404320522502</v>
      </c>
      <c r="K8" s="90">
        <v>9.0623422033853362</v>
      </c>
      <c r="L8" s="91">
        <v>8.4837756971176788</v>
      </c>
      <c r="M8" s="89">
        <v>0</v>
      </c>
      <c r="N8" s="90">
        <v>0</v>
      </c>
      <c r="O8" s="90">
        <v>8.3289734701634028</v>
      </c>
      <c r="P8" s="91">
        <v>7.2813038512749246</v>
      </c>
      <c r="Q8" s="91">
        <v>8.3289734701634028</v>
      </c>
    </row>
    <row r="9" spans="2:17" x14ac:dyDescent="0.25">
      <c r="B9" s="68">
        <v>2019</v>
      </c>
      <c r="C9" s="69">
        <v>3.4068030187488865</v>
      </c>
      <c r="D9" s="70">
        <v>3.4068030187488865</v>
      </c>
      <c r="E9" s="92">
        <v>3.4068030187488865</v>
      </c>
      <c r="F9" s="69">
        <v>4.6879938975946214</v>
      </c>
      <c r="G9" s="69">
        <v>4.6879938975946214</v>
      </c>
      <c r="H9" s="70">
        <v>5.037409591825277</v>
      </c>
      <c r="I9" s="92">
        <v>4.6995449412881358</v>
      </c>
      <c r="J9" s="70">
        <v>4.6879938975946214</v>
      </c>
      <c r="K9" s="70">
        <v>5.037409591825277</v>
      </c>
      <c r="L9" s="92">
        <v>4.7158065886752949</v>
      </c>
      <c r="M9" s="69">
        <v>0</v>
      </c>
      <c r="N9" s="70">
        <v>0</v>
      </c>
      <c r="O9" s="70">
        <v>4.6297579485561791</v>
      </c>
      <c r="P9" s="92">
        <v>4.0473984581717541</v>
      </c>
      <c r="Q9" s="92">
        <v>4.6297579485561791</v>
      </c>
    </row>
    <row r="10" spans="2:17" x14ac:dyDescent="0.25">
      <c r="B10" s="68">
        <v>2020</v>
      </c>
      <c r="C10" s="69">
        <v>2.3976953054058137</v>
      </c>
      <c r="D10" s="70">
        <v>2.3976953054058137</v>
      </c>
      <c r="E10" s="92">
        <v>2.3976953054058137</v>
      </c>
      <c r="F10" s="69">
        <v>3.2993926852165467</v>
      </c>
      <c r="G10" s="69">
        <v>3.2993926852165467</v>
      </c>
      <c r="H10" s="70">
        <v>3.545310152437656</v>
      </c>
      <c r="I10" s="92">
        <v>3.3075222668460262</v>
      </c>
      <c r="J10" s="70">
        <v>3.2993926852165467</v>
      </c>
      <c r="K10" s="70">
        <v>3.545310152437656</v>
      </c>
      <c r="L10" s="92">
        <v>3.3189671538511676</v>
      </c>
      <c r="M10" s="69">
        <v>0</v>
      </c>
      <c r="N10" s="70">
        <v>0</v>
      </c>
      <c r="O10" s="70">
        <v>3.2584064406796958</v>
      </c>
      <c r="P10" s="92">
        <v>2.8485439953111804</v>
      </c>
      <c r="Q10" s="92">
        <v>3.2584064406796958</v>
      </c>
    </row>
    <row r="11" spans="2:17" x14ac:dyDescent="0.25">
      <c r="B11" s="68">
        <v>2021</v>
      </c>
      <c r="C11" s="69">
        <v>2.3237585800692346</v>
      </c>
      <c r="D11" s="70">
        <v>2.3237585800692346</v>
      </c>
      <c r="E11" s="92">
        <v>2.3237585800692346</v>
      </c>
      <c r="F11" s="69">
        <v>3.1976506956508266</v>
      </c>
      <c r="G11" s="69">
        <v>3.1976506956508266</v>
      </c>
      <c r="H11" s="70">
        <v>3.4359849089912609</v>
      </c>
      <c r="I11" s="92">
        <v>3.2055295887784419</v>
      </c>
      <c r="J11" s="70">
        <v>3.1976506956508266</v>
      </c>
      <c r="K11" s="70">
        <v>3.4359849089912609</v>
      </c>
      <c r="L11" s="92">
        <v>3.2166215545991861</v>
      </c>
      <c r="M11" s="69">
        <v>0</v>
      </c>
      <c r="N11" s="70">
        <v>0</v>
      </c>
      <c r="O11" s="70">
        <v>3.1579283267607545</v>
      </c>
      <c r="P11" s="92">
        <v>2.7607046378600302</v>
      </c>
      <c r="Q11" s="92">
        <v>3.1579283267607545</v>
      </c>
    </row>
    <row r="12" spans="2:17" x14ac:dyDescent="0.25">
      <c r="B12" s="68">
        <v>2022</v>
      </c>
      <c r="C12" s="69">
        <v>2.2498218547326552</v>
      </c>
      <c r="D12" s="70">
        <v>2.2498218547326552</v>
      </c>
      <c r="E12" s="92">
        <v>2.2498218547326552</v>
      </c>
      <c r="F12" s="69">
        <v>3.0959087060851065</v>
      </c>
      <c r="G12" s="69">
        <v>3.0959087060851065</v>
      </c>
      <c r="H12" s="70">
        <v>3.3266596655448661</v>
      </c>
      <c r="I12" s="92">
        <v>3.1035369107108566</v>
      </c>
      <c r="J12" s="70">
        <v>3.0959087060851065</v>
      </c>
      <c r="K12" s="70">
        <v>3.3266596655448661</v>
      </c>
      <c r="L12" s="92">
        <v>3.1142759553472041</v>
      </c>
      <c r="M12" s="69">
        <v>0</v>
      </c>
      <c r="N12" s="70">
        <v>0</v>
      </c>
      <c r="O12" s="70">
        <v>3.0574502128418128</v>
      </c>
      <c r="P12" s="92">
        <v>2.6728652804088808</v>
      </c>
      <c r="Q12" s="92">
        <v>3.0574502128418128</v>
      </c>
    </row>
    <row r="13" spans="2:17" x14ac:dyDescent="0.25">
      <c r="B13" s="68">
        <v>2023</v>
      </c>
      <c r="C13" s="69">
        <v>2.1758851293960757</v>
      </c>
      <c r="D13" s="70">
        <v>2.1758851293960757</v>
      </c>
      <c r="E13" s="92">
        <v>2.1758851293960757</v>
      </c>
      <c r="F13" s="69">
        <v>2.9941667165193864</v>
      </c>
      <c r="G13" s="69">
        <v>2.9941667165193864</v>
      </c>
      <c r="H13" s="70">
        <v>3.217334422098471</v>
      </c>
      <c r="I13" s="92">
        <v>3.0015442326432717</v>
      </c>
      <c r="J13" s="70">
        <v>2.9941667165193864</v>
      </c>
      <c r="K13" s="70">
        <v>3.217334422098471</v>
      </c>
      <c r="L13" s="92">
        <v>3.0119303560952218</v>
      </c>
      <c r="M13" s="69">
        <v>0</v>
      </c>
      <c r="N13" s="70">
        <v>0</v>
      </c>
      <c r="O13" s="70">
        <v>2.956972098922872</v>
      </c>
      <c r="P13" s="92">
        <v>2.585025922957731</v>
      </c>
      <c r="Q13" s="92">
        <v>2.956972098922872</v>
      </c>
    </row>
    <row r="14" spans="2:17" x14ac:dyDescent="0.25">
      <c r="B14" s="68">
        <v>2024</v>
      </c>
      <c r="C14" s="69">
        <v>2.1019484040594962</v>
      </c>
      <c r="D14" s="70">
        <v>2.1019484040594962</v>
      </c>
      <c r="E14" s="92">
        <v>2.1019484040594962</v>
      </c>
      <c r="F14" s="69">
        <v>2.8924247269536658</v>
      </c>
      <c r="G14" s="69">
        <v>2.8924247269536658</v>
      </c>
      <c r="H14" s="70">
        <v>3.1080091786520758</v>
      </c>
      <c r="I14" s="92">
        <v>2.8995515545756869</v>
      </c>
      <c r="J14" s="70">
        <v>2.8924247269536658</v>
      </c>
      <c r="K14" s="70">
        <v>3.1080091786520758</v>
      </c>
      <c r="L14" s="92">
        <v>2.9095847568432394</v>
      </c>
      <c r="M14" s="69">
        <v>0</v>
      </c>
      <c r="N14" s="70">
        <v>0</v>
      </c>
      <c r="O14" s="70">
        <v>2.8564939850039308</v>
      </c>
      <c r="P14" s="92">
        <v>2.4971865655065812</v>
      </c>
      <c r="Q14" s="92">
        <v>2.8564939850039308</v>
      </c>
    </row>
    <row r="15" spans="2:17" x14ac:dyDescent="0.25">
      <c r="B15" s="68">
        <v>2025</v>
      </c>
      <c r="C15" s="69">
        <v>2.0280116787229168</v>
      </c>
      <c r="D15" s="70">
        <v>2.0280116787229168</v>
      </c>
      <c r="E15" s="92">
        <v>2.0280116787229168</v>
      </c>
      <c r="F15" s="69">
        <v>2.7906827373879457</v>
      </c>
      <c r="G15" s="69">
        <v>2.7906827373879457</v>
      </c>
      <c r="H15" s="70">
        <v>2.9986839352056807</v>
      </c>
      <c r="I15" s="92">
        <v>2.7975588765081021</v>
      </c>
      <c r="J15" s="70">
        <v>2.7906827373879457</v>
      </c>
      <c r="K15" s="70">
        <v>2.9986839352056807</v>
      </c>
      <c r="L15" s="92">
        <v>2.8072391575912579</v>
      </c>
      <c r="M15" s="69">
        <v>0</v>
      </c>
      <c r="N15" s="70">
        <v>0</v>
      </c>
      <c r="O15" s="70">
        <v>2.7560158710849896</v>
      </c>
      <c r="P15" s="92">
        <v>2.409347208055431</v>
      </c>
      <c r="Q15" s="92">
        <v>2.7560158710849896</v>
      </c>
    </row>
    <row r="16" spans="2:17" x14ac:dyDescent="0.25">
      <c r="B16" s="68">
        <v>2026</v>
      </c>
      <c r="C16" s="69">
        <v>1.9540749533863377</v>
      </c>
      <c r="D16" s="70">
        <v>1.9540749533863377</v>
      </c>
      <c r="E16" s="92">
        <v>1.9540749533863377</v>
      </c>
      <c r="F16" s="69">
        <v>2.6889407478222251</v>
      </c>
      <c r="G16" s="69">
        <v>2.6889407478222251</v>
      </c>
      <c r="H16" s="70">
        <v>2.8893586917592855</v>
      </c>
      <c r="I16" s="92">
        <v>2.6955661984405168</v>
      </c>
      <c r="J16" s="70">
        <v>2.6889407478222251</v>
      </c>
      <c r="K16" s="70">
        <v>2.8893586917592855</v>
      </c>
      <c r="L16" s="92">
        <v>2.7048935583392755</v>
      </c>
      <c r="M16" s="69">
        <v>0</v>
      </c>
      <c r="N16" s="70">
        <v>0</v>
      </c>
      <c r="O16" s="70">
        <v>2.6555377571660488</v>
      </c>
      <c r="P16" s="92">
        <v>2.3215078506042812</v>
      </c>
      <c r="Q16" s="92">
        <v>2.6555377571660488</v>
      </c>
    </row>
    <row r="17" spans="2:17" x14ac:dyDescent="0.25">
      <c r="B17" s="68">
        <v>2027</v>
      </c>
      <c r="C17" s="69">
        <v>1.8801382280497583</v>
      </c>
      <c r="D17" s="70">
        <v>1.8801382280497583</v>
      </c>
      <c r="E17" s="92">
        <v>1.8801382280497583</v>
      </c>
      <c r="F17" s="69">
        <v>2.587198758256505</v>
      </c>
      <c r="G17" s="69">
        <v>2.587198758256505</v>
      </c>
      <c r="H17" s="70">
        <v>2.7800334483128903</v>
      </c>
      <c r="I17" s="92">
        <v>2.5935735203729315</v>
      </c>
      <c r="J17" s="70">
        <v>2.587198758256505</v>
      </c>
      <c r="K17" s="70">
        <v>2.7800334483128903</v>
      </c>
      <c r="L17" s="92">
        <v>2.6025479590872931</v>
      </c>
      <c r="M17" s="69">
        <v>0</v>
      </c>
      <c r="N17" s="70">
        <v>0</v>
      </c>
      <c r="O17" s="70">
        <v>2.5550596432471075</v>
      </c>
      <c r="P17" s="92">
        <v>2.2336684931531319</v>
      </c>
      <c r="Q17" s="92">
        <v>2.5550596432471075</v>
      </c>
    </row>
    <row r="18" spans="2:17" x14ac:dyDescent="0.25">
      <c r="B18" s="68">
        <v>2028</v>
      </c>
      <c r="C18" s="69">
        <v>1.806201502713179</v>
      </c>
      <c r="D18" s="70">
        <v>1.806201502713179</v>
      </c>
      <c r="E18" s="92">
        <v>1.806201502713179</v>
      </c>
      <c r="F18" s="69">
        <v>2.4854567686907849</v>
      </c>
      <c r="G18" s="69">
        <v>2.4854567686907849</v>
      </c>
      <c r="H18" s="70">
        <v>2.6707082048664956</v>
      </c>
      <c r="I18" s="92">
        <v>2.4915808423053472</v>
      </c>
      <c r="J18" s="70">
        <v>2.4854567686907849</v>
      </c>
      <c r="K18" s="70">
        <v>2.6707082048664956</v>
      </c>
      <c r="L18" s="92">
        <v>2.5002023598353116</v>
      </c>
      <c r="M18" s="69">
        <v>0</v>
      </c>
      <c r="N18" s="70">
        <v>0</v>
      </c>
      <c r="O18" s="70">
        <v>2.4545815293281663</v>
      </c>
      <c r="P18" s="92">
        <v>2.1458291357019821</v>
      </c>
      <c r="Q18" s="92">
        <v>2.4545815293281663</v>
      </c>
    </row>
    <row r="19" spans="2:17" x14ac:dyDescent="0.25">
      <c r="B19" s="68">
        <v>2029</v>
      </c>
      <c r="C19" s="69">
        <v>1.7322647773765996</v>
      </c>
      <c r="D19" s="70">
        <v>1.7322647773765996</v>
      </c>
      <c r="E19" s="92">
        <v>1.7322647773765996</v>
      </c>
      <c r="F19" s="69">
        <v>2.3837147791250644</v>
      </c>
      <c r="G19" s="69">
        <v>2.3837147791250644</v>
      </c>
      <c r="H19" s="70">
        <v>2.5613829614201005</v>
      </c>
      <c r="I19" s="92">
        <v>2.3895881642377619</v>
      </c>
      <c r="J19" s="70">
        <v>2.3837147791250644</v>
      </c>
      <c r="K19" s="70">
        <v>2.5613829614201005</v>
      </c>
      <c r="L19" s="92">
        <v>2.3978567605833292</v>
      </c>
      <c r="M19" s="69">
        <v>0</v>
      </c>
      <c r="N19" s="70">
        <v>0</v>
      </c>
      <c r="O19" s="70">
        <v>2.3541034154092255</v>
      </c>
      <c r="P19" s="92">
        <v>2.0579897782508318</v>
      </c>
      <c r="Q19" s="92">
        <v>2.3541034154092255</v>
      </c>
    </row>
    <row r="20" spans="2:17" x14ac:dyDescent="0.25">
      <c r="B20" s="68">
        <v>2030</v>
      </c>
      <c r="C20" s="69">
        <v>1.6583280520400208</v>
      </c>
      <c r="D20" s="70">
        <v>1.6583280520400208</v>
      </c>
      <c r="E20" s="92">
        <v>1.6583280520400208</v>
      </c>
      <c r="F20" s="69">
        <v>2.2819727895593447</v>
      </c>
      <c r="G20" s="69">
        <v>2.2819727895593447</v>
      </c>
      <c r="H20" s="70">
        <v>2.4520577179737062</v>
      </c>
      <c r="I20" s="92">
        <v>2.2875954861701779</v>
      </c>
      <c r="J20" s="70">
        <v>2.2819727895593447</v>
      </c>
      <c r="K20" s="70">
        <v>2.4520577179737062</v>
      </c>
      <c r="L20" s="92">
        <v>2.2955111613313477</v>
      </c>
      <c r="M20" s="69">
        <v>0</v>
      </c>
      <c r="N20" s="70">
        <v>0</v>
      </c>
      <c r="O20" s="70">
        <v>2.2536253014902847</v>
      </c>
      <c r="P20" s="92">
        <v>1.9701504207996827</v>
      </c>
      <c r="Q20" s="92">
        <v>2.2536253014902847</v>
      </c>
    </row>
    <row r="21" spans="2:17" x14ac:dyDescent="0.25">
      <c r="B21" s="68">
        <v>2031</v>
      </c>
      <c r="C21" s="69">
        <v>1.5843913267034417</v>
      </c>
      <c r="D21" s="70">
        <v>1.5843913267034417</v>
      </c>
      <c r="E21" s="92">
        <v>1.5843913267034417</v>
      </c>
      <c r="F21" s="69">
        <v>2.180230799993625</v>
      </c>
      <c r="G21" s="69">
        <v>2.180230799993625</v>
      </c>
      <c r="H21" s="70">
        <v>2.3427324745273115</v>
      </c>
      <c r="I21" s="92">
        <v>2.1856028081025936</v>
      </c>
      <c r="J21" s="70">
        <v>2.180230799993625</v>
      </c>
      <c r="K21" s="70">
        <v>2.3427324745273115</v>
      </c>
      <c r="L21" s="92">
        <v>2.1931655620793662</v>
      </c>
      <c r="M21" s="69">
        <v>0</v>
      </c>
      <c r="N21" s="70">
        <v>0</v>
      </c>
      <c r="O21" s="70">
        <v>2.1531471875713439</v>
      </c>
      <c r="P21" s="92">
        <v>1.8823110633485334</v>
      </c>
      <c r="Q21" s="92">
        <v>2.1531471875713439</v>
      </c>
    </row>
    <row r="22" spans="2:17" x14ac:dyDescent="0.25">
      <c r="B22" s="68">
        <v>2032</v>
      </c>
      <c r="C22" s="69">
        <v>1.5104546013668629</v>
      </c>
      <c r="D22" s="70">
        <v>1.5104546013668629</v>
      </c>
      <c r="E22" s="92">
        <v>1.5104546013668629</v>
      </c>
      <c r="F22" s="69">
        <v>2.0784888104279053</v>
      </c>
      <c r="G22" s="69">
        <v>2.0784888104279053</v>
      </c>
      <c r="H22" s="70">
        <v>2.2334072310809168</v>
      </c>
      <c r="I22" s="92">
        <v>2.0836101300350092</v>
      </c>
      <c r="J22" s="70">
        <v>2.0784888104279053</v>
      </c>
      <c r="K22" s="70">
        <v>2.2334072310809168</v>
      </c>
      <c r="L22" s="92">
        <v>2.0908199628273847</v>
      </c>
      <c r="M22" s="69">
        <v>0</v>
      </c>
      <c r="N22" s="70">
        <v>0</v>
      </c>
      <c r="O22" s="70">
        <v>2.0526690736524031</v>
      </c>
      <c r="P22" s="92">
        <v>1.794471705897384</v>
      </c>
      <c r="Q22" s="92">
        <v>2.0526690736524031</v>
      </c>
    </row>
    <row r="23" spans="2:17" x14ac:dyDescent="0.25">
      <c r="B23" s="68">
        <v>2033</v>
      </c>
      <c r="C23" s="69">
        <v>1.4444185121381639</v>
      </c>
      <c r="D23" s="70">
        <v>1.4444185121381639</v>
      </c>
      <c r="E23" s="92">
        <v>1.4444185121381639</v>
      </c>
      <c r="F23" s="69">
        <v>1.9876186363610633</v>
      </c>
      <c r="G23" s="69">
        <v>1.9876186363610633</v>
      </c>
      <c r="H23" s="70">
        <v>2.1357641247854899</v>
      </c>
      <c r="I23" s="92">
        <v>1.9925160552178647</v>
      </c>
      <c r="J23" s="70">
        <v>1.9876186363610633</v>
      </c>
      <c r="K23" s="70">
        <v>2.1357641247854899</v>
      </c>
      <c r="L23" s="92">
        <v>1.9994106788267465</v>
      </c>
      <c r="M23" s="69">
        <v>0</v>
      </c>
      <c r="N23" s="70">
        <v>0</v>
      </c>
      <c r="O23" s="70">
        <v>1.9629277216236583</v>
      </c>
      <c r="P23" s="92">
        <v>1.7160185742496132</v>
      </c>
      <c r="Q23" s="92">
        <v>1.9629277216236583</v>
      </c>
    </row>
    <row r="24" spans="2:17" x14ac:dyDescent="0.25">
      <c r="B24" s="68">
        <v>2034</v>
      </c>
      <c r="C24" s="69">
        <v>1.3812694776257566</v>
      </c>
      <c r="D24" s="70">
        <v>1.3812694776257566</v>
      </c>
      <c r="E24" s="92">
        <v>1.3812694776257566</v>
      </c>
      <c r="F24" s="69">
        <v>1.9007212469892891</v>
      </c>
      <c r="G24" s="69">
        <v>1.9007212469892891</v>
      </c>
      <c r="H24" s="70">
        <v>2.0423899113611612</v>
      </c>
      <c r="I24" s="92">
        <v>1.9054045538904414</v>
      </c>
      <c r="J24" s="70">
        <v>1.9007212469892891</v>
      </c>
      <c r="K24" s="70">
        <v>2.0423899113611612</v>
      </c>
      <c r="L24" s="92">
        <v>1.91199774905558</v>
      </c>
      <c r="M24" s="69">
        <v>0</v>
      </c>
      <c r="N24" s="70">
        <v>0</v>
      </c>
      <c r="O24" s="70">
        <v>1.8771098029273097</v>
      </c>
      <c r="P24" s="92">
        <v>1.6409953623075224</v>
      </c>
      <c r="Q24" s="92">
        <v>1.8771098029273097</v>
      </c>
    </row>
    <row r="25" spans="2:17" x14ac:dyDescent="0.25">
      <c r="B25" s="68">
        <v>2035</v>
      </c>
      <c r="C25" s="69">
        <v>1.3208812776819578</v>
      </c>
      <c r="D25" s="70">
        <v>1.3208812776819578</v>
      </c>
      <c r="E25" s="92">
        <v>1.3208812776819578</v>
      </c>
      <c r="F25" s="69">
        <v>1.8176229547589335</v>
      </c>
      <c r="G25" s="69">
        <v>1.8176229547589335</v>
      </c>
      <c r="H25" s="70">
        <v>1.9530979575981082</v>
      </c>
      <c r="I25" s="92">
        <v>1.8221015105393767</v>
      </c>
      <c r="J25" s="70">
        <v>1.8176229547589335</v>
      </c>
      <c r="K25" s="70">
        <v>1.9530979575981082</v>
      </c>
      <c r="L25" s="92">
        <v>1.828406455515577</v>
      </c>
      <c r="M25" s="69">
        <v>0</v>
      </c>
      <c r="N25" s="70">
        <v>0</v>
      </c>
      <c r="O25" s="70">
        <v>1.7950437876190701</v>
      </c>
      <c r="P25" s="92">
        <v>1.5692521162204451</v>
      </c>
      <c r="Q25" s="92">
        <v>1.7950437876190701</v>
      </c>
    </row>
    <row r="26" spans="2:17" x14ac:dyDescent="0.25">
      <c r="B26" s="68">
        <v>2036</v>
      </c>
      <c r="C26" s="69">
        <v>1.2631332104215516</v>
      </c>
      <c r="D26" s="70">
        <v>1.2631332104215516</v>
      </c>
      <c r="E26" s="92">
        <v>1.2631332104215516</v>
      </c>
      <c r="F26" s="69">
        <v>1.738157665622819</v>
      </c>
      <c r="G26" s="69">
        <v>1.738157665622819</v>
      </c>
      <c r="H26" s="70">
        <v>1.8677097897686186</v>
      </c>
      <c r="I26" s="92">
        <v>1.7424404218679004</v>
      </c>
      <c r="J26" s="70">
        <v>1.738157665622819</v>
      </c>
      <c r="K26" s="70">
        <v>1.8677097897686186</v>
      </c>
      <c r="L26" s="92">
        <v>1.748469718765268</v>
      </c>
      <c r="M26" s="69">
        <v>0</v>
      </c>
      <c r="N26" s="70">
        <v>0</v>
      </c>
      <c r="O26" s="70">
        <v>1.7165656449318512</v>
      </c>
      <c r="P26" s="92">
        <v>1.5006454380221845</v>
      </c>
      <c r="Q26" s="92">
        <v>1.7165656449318512</v>
      </c>
    </row>
    <row r="27" spans="2:17" x14ac:dyDescent="0.25">
      <c r="B27" s="68">
        <v>2037</v>
      </c>
      <c r="C27" s="69">
        <v>1.2079098509669557</v>
      </c>
      <c r="D27" s="70">
        <v>1.2079098509669557</v>
      </c>
      <c r="E27" s="92">
        <v>1.2079098509669557</v>
      </c>
      <c r="F27" s="69">
        <v>1.662166547057093</v>
      </c>
      <c r="G27" s="69">
        <v>1.662166547057093</v>
      </c>
      <c r="H27" s="70">
        <v>1.7860547368998569</v>
      </c>
      <c r="I27" s="92">
        <v>1.6662620639946908</v>
      </c>
      <c r="J27" s="70">
        <v>1.662166547057093</v>
      </c>
      <c r="K27" s="70">
        <v>1.7860547368998569</v>
      </c>
      <c r="L27" s="92">
        <v>1.6720277639673045</v>
      </c>
      <c r="M27" s="69">
        <v>0</v>
      </c>
      <c r="N27" s="70">
        <v>0</v>
      </c>
      <c r="O27" s="70">
        <v>1.641518515416631</v>
      </c>
      <c r="P27" s="92">
        <v>1.4350381990120236</v>
      </c>
      <c r="Q27" s="92">
        <v>1.641518515416631</v>
      </c>
    </row>
    <row r="28" spans="2:17" x14ac:dyDescent="0.25">
      <c r="B28" s="68">
        <v>2038</v>
      </c>
      <c r="C28" s="69">
        <v>1.1551008207408928</v>
      </c>
      <c r="D28" s="70">
        <v>1.1551008207408928</v>
      </c>
      <c r="E28" s="92">
        <v>1.1551008207408928</v>
      </c>
      <c r="F28" s="69">
        <v>1.5894977105921688</v>
      </c>
      <c r="G28" s="69">
        <v>1.5894977105921688</v>
      </c>
      <c r="H28" s="70">
        <v>1.707969589642516</v>
      </c>
      <c r="I28" s="92">
        <v>1.5934141742025871</v>
      </c>
      <c r="J28" s="70">
        <v>1.5894977105921688</v>
      </c>
      <c r="K28" s="70">
        <v>1.707969589642516</v>
      </c>
      <c r="L28" s="92">
        <v>1.5989278015359347</v>
      </c>
      <c r="M28" s="69">
        <v>0</v>
      </c>
      <c r="N28" s="70">
        <v>0</v>
      </c>
      <c r="O28" s="70">
        <v>1.5697523974171095</v>
      </c>
      <c r="P28" s="92">
        <v>1.37229926566653</v>
      </c>
      <c r="Q28" s="92">
        <v>1.5697523974171095</v>
      </c>
    </row>
    <row r="29" spans="2:17" x14ac:dyDescent="0.25">
      <c r="B29" s="68">
        <v>2039</v>
      </c>
      <c r="C29" s="69">
        <v>1.1046005668454351</v>
      </c>
      <c r="D29" s="70">
        <v>1.1046005668454351</v>
      </c>
      <c r="E29" s="92">
        <v>1.1046005668454351</v>
      </c>
      <c r="F29" s="69">
        <v>1.5200059082232056</v>
      </c>
      <c r="G29" s="69">
        <v>1.5200059082232056</v>
      </c>
      <c r="H29" s="70">
        <v>1.6332982740535056</v>
      </c>
      <c r="I29" s="92">
        <v>1.5237511466010318</v>
      </c>
      <c r="J29" s="70">
        <v>1.5200059082232056</v>
      </c>
      <c r="K29" s="70">
        <v>1.6332982740535056</v>
      </c>
      <c r="L29" s="92">
        <v>1.5290237217463634</v>
      </c>
      <c r="M29" s="69">
        <v>0</v>
      </c>
      <c r="N29" s="70">
        <v>0</v>
      </c>
      <c r="O29" s="70">
        <v>1.5011238472514872</v>
      </c>
      <c r="P29" s="92">
        <v>1.3123032375343193</v>
      </c>
      <c r="Q29" s="92">
        <v>1.5011238472514872</v>
      </c>
    </row>
    <row r="30" spans="2:17" x14ac:dyDescent="0.25">
      <c r="B30" s="68">
        <v>2040</v>
      </c>
      <c r="C30" s="69">
        <v>1.0563081510864527</v>
      </c>
      <c r="D30" s="70">
        <v>1.0563081510864527</v>
      </c>
      <c r="E30" s="92">
        <v>1.0563081510864527</v>
      </c>
      <c r="F30" s="69">
        <v>1.4535522420933238</v>
      </c>
      <c r="G30" s="69">
        <v>1.4535522420933238</v>
      </c>
      <c r="H30" s="70">
        <v>1.5618915396406512</v>
      </c>
      <c r="I30" s="92">
        <v>1.4571337410939607</v>
      </c>
      <c r="J30" s="70">
        <v>1.4535522420933238</v>
      </c>
      <c r="K30" s="70">
        <v>1.5618915396406512</v>
      </c>
      <c r="L30" s="92">
        <v>1.46217580269559</v>
      </c>
      <c r="M30" s="69">
        <v>0</v>
      </c>
      <c r="N30" s="70">
        <v>0</v>
      </c>
      <c r="O30" s="70">
        <v>1.4354956925021007</v>
      </c>
      <c r="P30" s="92">
        <v>1.2549301965898871</v>
      </c>
      <c r="Q30" s="92">
        <v>1.4354956925021007</v>
      </c>
    </row>
    <row r="31" spans="2:17" x14ac:dyDescent="0.25">
      <c r="B31" s="68">
        <v>2041</v>
      </c>
      <c r="C31" s="69">
        <v>1.0101270482217761</v>
      </c>
      <c r="D31" s="70">
        <v>1.0101270482217761</v>
      </c>
      <c r="E31" s="92">
        <v>1.0101270482217761</v>
      </c>
      <c r="F31" s="69">
        <v>1.3900038868692817</v>
      </c>
      <c r="G31" s="69">
        <v>1.3900038868692817</v>
      </c>
      <c r="H31" s="70">
        <v>1.4936066610458729</v>
      </c>
      <c r="I31" s="92">
        <v>1.3934288050714192</v>
      </c>
      <c r="J31" s="70">
        <v>1.3900038868692817</v>
      </c>
      <c r="K31" s="70">
        <v>1.4936066610458729</v>
      </c>
      <c r="L31" s="92">
        <v>1.3982504310310107</v>
      </c>
      <c r="M31" s="69">
        <v>0</v>
      </c>
      <c r="N31" s="70">
        <v>0</v>
      </c>
      <c r="O31" s="70">
        <v>1.3727367578398479</v>
      </c>
      <c r="P31" s="92">
        <v>1.2000654675455278</v>
      </c>
      <c r="Q31" s="92">
        <v>1.3727367578398479</v>
      </c>
    </row>
    <row r="32" spans="2:17" x14ac:dyDescent="0.25">
      <c r="B32" s="68">
        <v>2042</v>
      </c>
      <c r="C32" s="69">
        <v>0.96596495302981733</v>
      </c>
      <c r="D32" s="70">
        <v>0.96596495302981733</v>
      </c>
      <c r="E32" s="92">
        <v>0.96596495302981733</v>
      </c>
      <c r="F32" s="69">
        <v>1.3292338242547059</v>
      </c>
      <c r="G32" s="69">
        <v>1.3292338242547059</v>
      </c>
      <c r="H32" s="70">
        <v>1.4283071527705833</v>
      </c>
      <c r="I32" s="92">
        <v>1.3325090072686476</v>
      </c>
      <c r="J32" s="70">
        <v>1.3292338242547059</v>
      </c>
      <c r="K32" s="70">
        <v>1.4283071527705833</v>
      </c>
      <c r="L32" s="92">
        <v>1.337119834888582</v>
      </c>
      <c r="M32" s="69">
        <v>0</v>
      </c>
      <c r="N32" s="70">
        <v>0</v>
      </c>
      <c r="O32" s="70">
        <v>1.3127216028353912</v>
      </c>
      <c r="P32" s="92">
        <v>1.1475993886422604</v>
      </c>
      <c r="Q32" s="92">
        <v>1.3127216028353912</v>
      </c>
    </row>
    <row r="33" spans="2:17" x14ac:dyDescent="0.25">
      <c r="B33" s="68">
        <v>2043</v>
      </c>
      <c r="C33" s="69">
        <v>0.92373359581302406</v>
      </c>
      <c r="D33" s="70">
        <v>0.92373359581302406</v>
      </c>
      <c r="E33" s="92">
        <v>0.92373359581302406</v>
      </c>
      <c r="F33" s="69">
        <v>1.2711205891102297</v>
      </c>
      <c r="G33" s="69">
        <v>1.2711205891102297</v>
      </c>
      <c r="H33" s="70">
        <v>1.3658624963731025</v>
      </c>
      <c r="I33" s="92">
        <v>1.2742525832606639</v>
      </c>
      <c r="J33" s="70">
        <v>1.2711205891102297</v>
      </c>
      <c r="K33" s="70">
        <v>1.3658624963731025</v>
      </c>
      <c r="L33" s="92">
        <v>1.2786618285067541</v>
      </c>
      <c r="M33" s="69">
        <v>0</v>
      </c>
      <c r="N33" s="70">
        <v>0</v>
      </c>
      <c r="O33" s="70">
        <v>1.2553302712330823</v>
      </c>
      <c r="P33" s="92">
        <v>1.0974270924616256</v>
      </c>
      <c r="Q33" s="92">
        <v>1.2553302712330823</v>
      </c>
    </row>
    <row r="34" spans="2:17" x14ac:dyDescent="0.25">
      <c r="B34" s="68">
        <v>2044</v>
      </c>
      <c r="C34" s="69">
        <v>0.88334856596740341</v>
      </c>
      <c r="D34" s="70">
        <v>0.88334856596740341</v>
      </c>
      <c r="E34" s="92">
        <v>0.88334856596740341</v>
      </c>
      <c r="F34" s="69">
        <v>1.2155480266730936</v>
      </c>
      <c r="G34" s="69">
        <v>1.2155480266730936</v>
      </c>
      <c r="H34" s="70">
        <v>1.3061478795928259</v>
      </c>
      <c r="I34" s="92">
        <v>1.2185430920836673</v>
      </c>
      <c r="J34" s="70">
        <v>1.2155480266730936</v>
      </c>
      <c r="K34" s="70">
        <v>1.3061478795928259</v>
      </c>
      <c r="L34" s="92">
        <v>1.2227595680057151</v>
      </c>
      <c r="M34" s="69">
        <v>0</v>
      </c>
      <c r="N34" s="70">
        <v>0</v>
      </c>
      <c r="O34" s="70">
        <v>1.2004480511864695</v>
      </c>
      <c r="P34" s="92">
        <v>1.0494482963202472</v>
      </c>
      <c r="Q34" s="92">
        <v>1.2004480511864695</v>
      </c>
    </row>
    <row r="35" spans="2:17" x14ac:dyDescent="0.25">
      <c r="B35" s="68">
        <v>2045</v>
      </c>
      <c r="C35" s="69">
        <v>0.84472914326547033</v>
      </c>
      <c r="D35" s="70">
        <v>0.84472914326547033</v>
      </c>
      <c r="E35" s="92">
        <v>0.84472914326547033</v>
      </c>
      <c r="F35" s="69">
        <v>1.1624050603909464</v>
      </c>
      <c r="G35" s="69">
        <v>1.1624050603909464</v>
      </c>
      <c r="H35" s="70">
        <v>1.249043946879711</v>
      </c>
      <c r="I35" s="92">
        <v>1.1652691834967863</v>
      </c>
      <c r="J35" s="70">
        <v>1.1624050603909464</v>
      </c>
      <c r="K35" s="70">
        <v>1.249043946879711</v>
      </c>
      <c r="L35" s="92">
        <v>1.1693013178438096</v>
      </c>
      <c r="M35" s="69">
        <v>0</v>
      </c>
      <c r="N35" s="70">
        <v>0</v>
      </c>
      <c r="O35" s="70">
        <v>1.14796524597615</v>
      </c>
      <c r="P35" s="92">
        <v>1.0035671018282069</v>
      </c>
      <c r="Q35" s="92">
        <v>1.14796524597615</v>
      </c>
    </row>
    <row r="36" spans="2:17" x14ac:dyDescent="0.25">
      <c r="B36" s="68">
        <v>2046</v>
      </c>
      <c r="C36" s="69">
        <v>0.80779813651539556</v>
      </c>
      <c r="D36" s="70">
        <v>0.80779813651539556</v>
      </c>
      <c r="E36" s="92">
        <v>0.80779813651539556</v>
      </c>
      <c r="F36" s="69">
        <v>1.1115854699058008</v>
      </c>
      <c r="G36" s="69">
        <v>1.1115854699058008</v>
      </c>
      <c r="H36" s="70">
        <v>1.1944365608304552</v>
      </c>
      <c r="I36" s="92">
        <v>1.114324375418998</v>
      </c>
      <c r="J36" s="70">
        <v>1.1115854699058008</v>
      </c>
      <c r="K36" s="70">
        <v>1.1944365608304552</v>
      </c>
      <c r="L36" s="92">
        <v>1.1181802274843287</v>
      </c>
      <c r="M36" s="69">
        <v>0</v>
      </c>
      <c r="N36" s="70">
        <v>0</v>
      </c>
      <c r="O36" s="70">
        <v>1.0977769547516896</v>
      </c>
      <c r="P36" s="92">
        <v>0.95969180321059666</v>
      </c>
      <c r="Q36" s="92">
        <v>1.0977769547516896</v>
      </c>
    </row>
    <row r="37" spans="2:17" x14ac:dyDescent="0.25">
      <c r="B37" s="68">
        <v>2047</v>
      </c>
      <c r="C37" s="69">
        <v>0.7724817292738706</v>
      </c>
      <c r="D37" s="70">
        <v>0.7724817292738706</v>
      </c>
      <c r="E37" s="92">
        <v>0.7724817292738706</v>
      </c>
      <c r="F37" s="69">
        <v>1.0629876787443859</v>
      </c>
      <c r="G37" s="69">
        <v>1.0629876787443859</v>
      </c>
      <c r="H37" s="70">
        <v>1.1422165740545251</v>
      </c>
      <c r="I37" s="92">
        <v>1.0656068410963555</v>
      </c>
      <c r="J37" s="70">
        <v>1.0629876787443859</v>
      </c>
      <c r="K37" s="70">
        <v>1.1422165740545251</v>
      </c>
      <c r="L37" s="92">
        <v>1.0692941178262816</v>
      </c>
      <c r="M37" s="69">
        <v>0</v>
      </c>
      <c r="N37" s="70">
        <v>0</v>
      </c>
      <c r="O37" s="70">
        <v>1.0497828628593606</v>
      </c>
      <c r="P37" s="92">
        <v>0.91773470400912671</v>
      </c>
      <c r="Q37" s="92">
        <v>1.0497828628593606</v>
      </c>
    </row>
    <row r="38" spans="2:17" x14ac:dyDescent="0.25">
      <c r="B38" s="68">
        <v>2048</v>
      </c>
      <c r="C38" s="69">
        <v>0.7387093323043048</v>
      </c>
      <c r="D38" s="70">
        <v>0.7387093323043048</v>
      </c>
      <c r="E38" s="92">
        <v>0.7387093323043048</v>
      </c>
      <c r="F38" s="69">
        <v>1.0165145512905389</v>
      </c>
      <c r="G38" s="69">
        <v>1.0165145512905389</v>
      </c>
      <c r="H38" s="70">
        <v>1.092279611014056</v>
      </c>
      <c r="I38" s="92">
        <v>1.0190192055741281</v>
      </c>
      <c r="J38" s="70">
        <v>1.0165145512905389</v>
      </c>
      <c r="K38" s="70">
        <v>1.092279611014056</v>
      </c>
      <c r="L38" s="92">
        <v>1.0225452769722765</v>
      </c>
      <c r="M38" s="69">
        <v>0</v>
      </c>
      <c r="N38" s="70">
        <v>0</v>
      </c>
      <c r="O38" s="70">
        <v>1.0038870413366172</v>
      </c>
      <c r="P38" s="92">
        <v>0.8776119417974203</v>
      </c>
      <c r="Q38" s="92">
        <v>1.0038870413366172</v>
      </c>
    </row>
    <row r="39" spans="2:17" x14ac:dyDescent="0.25">
      <c r="B39" s="68">
        <v>2049</v>
      </c>
      <c r="C39" s="69">
        <v>0.70641344248545446</v>
      </c>
      <c r="D39" s="70">
        <v>0.70641344248545446</v>
      </c>
      <c r="E39" s="92">
        <v>0.70641344248545446</v>
      </c>
      <c r="F39" s="69">
        <v>0.97207319863383035</v>
      </c>
      <c r="G39" s="69">
        <v>0.97207319863383035</v>
      </c>
      <c r="H39" s="70">
        <v>1.0445258594015678</v>
      </c>
      <c r="I39" s="92">
        <v>0.97446835106704377</v>
      </c>
      <c r="J39" s="70">
        <v>0.97207319863383035</v>
      </c>
      <c r="K39" s="70">
        <v>1.0445258594015678</v>
      </c>
      <c r="L39" s="92">
        <v>0.97784026492529375</v>
      </c>
      <c r="M39" s="69">
        <v>0</v>
      </c>
      <c r="N39" s="70">
        <v>0</v>
      </c>
      <c r="O39" s="70">
        <v>0.95999775517253849</v>
      </c>
      <c r="P39" s="92">
        <v>0.83924332055964079</v>
      </c>
      <c r="Q39" s="92">
        <v>0.95999775517253849</v>
      </c>
    </row>
    <row r="40" spans="2:17" x14ac:dyDescent="0.25">
      <c r="B40" s="71">
        <v>2050</v>
      </c>
      <c r="C40" s="72">
        <v>0.67552950788847432</v>
      </c>
      <c r="D40" s="73">
        <v>0.67552950788847432</v>
      </c>
      <c r="E40" s="93">
        <v>0.67552950788847432</v>
      </c>
      <c r="F40" s="72">
        <v>0.92957479290636202</v>
      </c>
      <c r="G40" s="72">
        <v>0.92957479290636202</v>
      </c>
      <c r="H40" s="73">
        <v>0.99885987063851167</v>
      </c>
      <c r="I40" s="93">
        <v>0.93186523083862127</v>
      </c>
      <c r="J40" s="73">
        <v>0.92957479290636202</v>
      </c>
      <c r="K40" s="73">
        <v>0.99885987063851167</v>
      </c>
      <c r="L40" s="93">
        <v>0.93508972682399161</v>
      </c>
      <c r="M40" s="72">
        <v>0</v>
      </c>
      <c r="N40" s="73">
        <v>0</v>
      </c>
      <c r="O40" s="73">
        <v>0.91802727995100142</v>
      </c>
      <c r="P40" s="93">
        <v>0.80255215039741656</v>
      </c>
      <c r="Q40" s="93">
        <v>0.91802727995100142</v>
      </c>
    </row>
    <row r="41" spans="2:17" x14ac:dyDescent="0.25">
      <c r="B41" s="1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 x14ac:dyDescent="0.25">
      <c r="B42" s="75" t="s">
        <v>11</v>
      </c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8"/>
    </row>
    <row r="43" spans="2:17" x14ac:dyDescent="0.25">
      <c r="B43" s="79" t="s">
        <v>12</v>
      </c>
      <c r="C43" s="80">
        <f>-PMT(Dashboard!$D$15,10,(NPV(Dashboard!$D$15,C9:C17)+IF(C8="-",,C8)),,1)</f>
        <v>2.6991305240091181</v>
      </c>
      <c r="D43" s="81">
        <f>-PMT(Dashboard!$D$15,10,(NPV(Dashboard!$D$15,D9:D17)+IF(D8="-",,D8)),,1)</f>
        <v>2.6991305240091181</v>
      </c>
      <c r="E43" s="82">
        <f>-PMT(Dashboard!$D$15,10,(NPV(Dashboard!$D$15,E9:E17)+IF(E8="-",,E8)),,1)</f>
        <v>2.6991305240091181</v>
      </c>
      <c r="F43" s="83">
        <f>-PMT(Dashboard!$D$15,10,(NPV(Dashboard!$D$15,F9:F17)+IF(F8="-",,F8)),,1)</f>
        <v>3.7141881569698127</v>
      </c>
      <c r="G43" s="80">
        <f>-PMT(Dashboard!$D$15,10,(NPV(Dashboard!$D$15,G9:G17)+IF(G8="-",,G8)),,1)</f>
        <v>3.7141881569698127</v>
      </c>
      <c r="H43" s="81">
        <f>-PMT(Dashboard!$D$15,10,(NPV(Dashboard!$D$15,H9:H17)+IF(H8="-",,H8)),,1)</f>
        <v>3.9910220568681845</v>
      </c>
      <c r="I43" s="82">
        <f>-PMT(Dashboard!$D$15,10,(NPV(Dashboard!$D$15,I9:I17)+IF(I8="-",,I8)),,1)</f>
        <v>3.7233397793106833</v>
      </c>
      <c r="J43" s="80">
        <f>-PMT(Dashboard!$D$15,10,(NPV(Dashboard!$D$15,J9:J17)+IF(J8="-",,J8)),,1)</f>
        <v>3.7141881569698127</v>
      </c>
      <c r="K43" s="81">
        <f>-PMT(Dashboard!$D$15,10,(NPV(Dashboard!$D$15,K9:K17)+IF(K8="-",,K8)),,1)</f>
        <v>3.9910220568681845</v>
      </c>
      <c r="L43" s="82">
        <f>-PMT(Dashboard!$D$15,10,(NPV(Dashboard!$D$15,L9:L17)+IF(L8="-",,L8)),,1)</f>
        <v>3.7362235030222686</v>
      </c>
      <c r="M43" s="80">
        <f>-PMT(Dashboard!$D$15,10,(NPV(Dashboard!$D$15,M9:M17)+IF(M8="-",,M8)),,1)</f>
        <v>0</v>
      </c>
      <c r="N43" s="81">
        <f>-PMT(Dashboard!$D$15,10,(NPV(Dashboard!$D$15,N9:N17)+IF(N8="-",,N8)),,1)</f>
        <v>0</v>
      </c>
      <c r="O43" s="81">
        <f>-PMT(Dashboard!$D$15,10,(NPV(Dashboard!$D$15,O9:O17)+IF(O8="-",,O8)),,1)</f>
        <v>3.6680491736534178</v>
      </c>
      <c r="P43" s="82">
        <f>-PMT(Dashboard!$D$15,10,(NPV(Dashboard!$D$15,P9:P17)+IF(P8="-",,P8)),,1)</f>
        <v>3.2066593404894652</v>
      </c>
      <c r="Q43" s="82">
        <f>-PMT(Dashboard!$D$15,10,(NPV(Dashboard!$D$15,Q9:Q17)+IF(Q8="-",,Q8)),,1)</f>
        <v>3.6680491736534178</v>
      </c>
    </row>
    <row r="44" spans="2:17" x14ac:dyDescent="0.25">
      <c r="B44" s="79" t="s">
        <v>13</v>
      </c>
      <c r="C44" s="80">
        <f>-PMT(Dashboard!$D$15,15,(NPV(Dashboard!$D$15,C9:C22)+IF(C8="-",,C8)),,1)</f>
        <v>2.3756818009980845</v>
      </c>
      <c r="D44" s="81">
        <f>-PMT(Dashboard!$D$15,15,(NPV(Dashboard!$D$15,D9:D22)+IF(D8="-",,D8)),,1)</f>
        <v>2.3756818009980845</v>
      </c>
      <c r="E44" s="82">
        <f>-PMT(Dashboard!$D$15,15,(NPV(Dashboard!$D$15,E9:E22)+IF(E8="-",,E8)),,1)</f>
        <v>2.3756818009980845</v>
      </c>
      <c r="F44" s="83">
        <f>-PMT(Dashboard!$D$15,15,(NPV(Dashboard!$D$15,F9:F22)+IF(F8="-",,F8)),,1)</f>
        <v>3.2691005979546279</v>
      </c>
      <c r="G44" s="80">
        <f>-PMT(Dashboard!$D$15,15,(NPV(Dashboard!$D$15,G9:G22)+IF(G8="-",,G8)),,1)</f>
        <v>3.2691005979546279</v>
      </c>
      <c r="H44" s="81">
        <f>-PMT(Dashboard!$D$15,15,(NPV(Dashboard!$D$15,H9:H22)+IF(H8="-",,H8)),,1)</f>
        <v>3.5127602698518672</v>
      </c>
      <c r="I44" s="82">
        <f>-PMT(Dashboard!$D$15,15,(NPV(Dashboard!$D$15,I9:I22)+IF(I8="-",,I8)),,1)</f>
        <v>3.2771555410007029</v>
      </c>
      <c r="J44" s="80">
        <f>-PMT(Dashboard!$D$15,15,(NPV(Dashboard!$D$15,J9:J22)+IF(J8="-",,J8)),,1)</f>
        <v>3.2691005979546279</v>
      </c>
      <c r="K44" s="81">
        <f>-PMT(Dashboard!$D$15,15,(NPV(Dashboard!$D$15,K9:K22)+IF(K8="-",,K8)),,1)</f>
        <v>3.5127602698518672</v>
      </c>
      <c r="L44" s="82">
        <f>-PMT(Dashboard!$D$15,15,(NPV(Dashboard!$D$15,L9:L22)+IF(L8="-",,L8)),,1)</f>
        <v>3.2884953512390149</v>
      </c>
      <c r="M44" s="80">
        <f>-PMT(Dashboard!$D$15,15,(NPV(Dashboard!$D$15,M9:M22)+IF(M8="-",,M8)),,1)</f>
        <v>0</v>
      </c>
      <c r="N44" s="81">
        <f>-PMT(Dashboard!$D$15,15,(NPV(Dashboard!$D$15,N9:N22)+IF(N8="-",,N8)),,1)</f>
        <v>0</v>
      </c>
      <c r="O44" s="81">
        <f>-PMT(Dashboard!$D$15,15,(NPV(Dashboard!$D$15,O9:O22)+IF(O8="-",,O8)),,1)</f>
        <v>3.2284906526384223</v>
      </c>
      <c r="P44" s="82">
        <f>-PMT(Dashboard!$D$15,15,(NPV(Dashboard!$D$15,P9:P22)+IF(P8="-",,P8)),,1)</f>
        <v>2.8223911994763555</v>
      </c>
      <c r="Q44" s="82">
        <f>-PMT(Dashboard!$D$15,15,(NPV(Dashboard!$D$15,Q9:Q22)+IF(Q8="-",,Q8)),,1)</f>
        <v>3.2284906526384223</v>
      </c>
    </row>
    <row r="45" spans="2:17" x14ac:dyDescent="0.25">
      <c r="B45" s="84" t="s">
        <v>14</v>
      </c>
      <c r="C45" s="85">
        <f>-PMT(Dashboard!$D$15,30,(NPV(Dashboard!$D$15,C9:C37)+IF(C8="-",,C8)),,1)</f>
        <v>1.7960704323116723</v>
      </c>
      <c r="D45" s="86">
        <f>-PMT(Dashboard!$D$15,30,(NPV(Dashboard!$D$15,D9:D37)+IF(D8="-",,D8)),,1)</f>
        <v>1.7960704323116723</v>
      </c>
      <c r="E45" s="87">
        <f>-PMT(Dashboard!$D$15,30,(NPV(Dashboard!$D$15,E9:E37)+IF(E8="-",,E8)),,1)</f>
        <v>1.7960704323116723</v>
      </c>
      <c r="F45" s="88">
        <f>-PMT(Dashboard!$D$15,30,(NPV(Dashboard!$D$15,F9:F37)+IF(F8="-",,F8)),,1)</f>
        <v>2.4715157230955493</v>
      </c>
      <c r="G45" s="85">
        <f>-PMT(Dashboard!$D$15,30,(NPV(Dashboard!$D$15,G9:G37)+IF(G8="-",,G8)),,1)</f>
        <v>2.4715157230955493</v>
      </c>
      <c r="H45" s="86">
        <f>-PMT(Dashboard!$D$15,30,(NPV(Dashboard!$D$15,H9:H37)+IF(H8="-",,H8)),,1)</f>
        <v>2.6557280751275147</v>
      </c>
      <c r="I45" s="87">
        <f>-PMT(Dashboard!$D$15,30,(NPV(Dashboard!$D$15,I9:I37)+IF(I8="-",,I8)),,1)</f>
        <v>2.4776054464890316</v>
      </c>
      <c r="J45" s="85">
        <f>-PMT(Dashboard!$D$15,30,(NPV(Dashboard!$D$15,J9:J37)+IF(J8="-",,J8)),,1)</f>
        <v>2.4715157230955493</v>
      </c>
      <c r="K45" s="86">
        <f>-PMT(Dashboard!$D$15,30,(NPV(Dashboard!$D$15,K9:K37)+IF(K8="-",,K8)),,1)</f>
        <v>2.6557280751275147</v>
      </c>
      <c r="L45" s="87">
        <f>-PMT(Dashboard!$D$15,30,(NPV(Dashboard!$D$15,L9:L37)+IF(L8="-",,L8)),,1)</f>
        <v>2.4861786055158426</v>
      </c>
      <c r="M45" s="85">
        <f>-PMT(Dashboard!$D$15,30,(NPV(Dashboard!$D$15,M9:M37)+IF(M8="-",,M8)),,1)</f>
        <v>0</v>
      </c>
      <c r="N45" s="86">
        <f>-PMT(Dashboard!$D$15,30,(NPV(Dashboard!$D$15,N9:N37)+IF(N8="-",,N8)),,1)</f>
        <v>0</v>
      </c>
      <c r="O45" s="86">
        <f>-PMT(Dashboard!$D$15,30,(NPV(Dashboard!$D$15,O9:O37)+IF(O8="-",,O8)),,1)</f>
        <v>2.4408136644235539</v>
      </c>
      <c r="P45" s="87">
        <f>-PMT(Dashboard!$D$15,30,(NPV(Dashboard!$D$15,P9:P37)+IF(P8="-",,P8)),,1)</f>
        <v>2.13379307770361</v>
      </c>
      <c r="Q45" s="87">
        <f>-PMT(Dashboard!$D$15,30,(NPV(Dashboard!$D$15,Q9:Q37)+IF(Q8="-",,Q8)),,1)</f>
        <v>2.4408136644235539</v>
      </c>
    </row>
    <row r="47" spans="2:17" x14ac:dyDescent="0.25">
      <c r="B47" s="108" t="s">
        <v>11</v>
      </c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</row>
    <row r="48" spans="2:17" x14ac:dyDescent="0.25">
      <c r="B48" s="109" t="s">
        <v>53</v>
      </c>
      <c r="C48" s="110">
        <f>-PMT(Dashboard!$D$15,10,(NPV(Dashboard!$D$15,C10:C18)+IF(C9="-",,C9)),,1)</f>
        <v>2.2462843642363208</v>
      </c>
      <c r="D48" s="111">
        <f>-PMT(Dashboard!$D$15,10,(NPV(Dashboard!$D$15,D10:D18)+IF(D9="-",,D9)),,1)</f>
        <v>2.2462843642363208</v>
      </c>
      <c r="E48" s="112">
        <f>-PMT(Dashboard!$D$15,10,(NPV(Dashboard!$D$15,E10:E18)+IF(E9="-",,E9)),,1)</f>
        <v>2.2462843642363208</v>
      </c>
      <c r="F48" s="113">
        <f>-PMT(Dashboard!$D$15,10,(NPV(Dashboard!$D$15,F10:F18)+IF(F9="-",,F9)),,1)</f>
        <v>3.0910408772824578</v>
      </c>
      <c r="G48" s="110">
        <f>-PMT(Dashboard!$D$15,10,(NPV(Dashboard!$D$15,G10:G18)+IF(G9="-",,G9)),,1)</f>
        <v>3.0910408772824578</v>
      </c>
      <c r="H48" s="111">
        <f>-PMT(Dashboard!$D$15,10,(NPV(Dashboard!$D$15,H10:H18)+IF(H9="-",,H9)),,1)</f>
        <v>3.3214290172041321</v>
      </c>
      <c r="I48" s="112">
        <f>-PMT(Dashboard!$D$15,10,(NPV(Dashboard!$D$15,I10:I18)+IF(I9="-",,I9)),,1)</f>
        <v>3.0986570877579549</v>
      </c>
      <c r="J48" s="110">
        <f>-PMT(Dashboard!$D$15,10,(NPV(Dashboard!$D$15,J10:J18)+IF(J9="-",,J9)),,1)</f>
        <v>3.0910408772824578</v>
      </c>
      <c r="K48" s="111">
        <f>-PMT(Dashboard!$D$15,10,(NPV(Dashboard!$D$15,K10:K18)+IF(K9="-",,K9)),,1)</f>
        <v>3.3214290172041321</v>
      </c>
      <c r="L48" s="112">
        <f>-PMT(Dashboard!$D$15,10,(NPV(Dashboard!$D$15,L10:L18)+IF(L9="-",,L9)),,1)</f>
        <v>3.109379246938123</v>
      </c>
      <c r="M48" s="110">
        <f>-PMT(Dashboard!$D$15,10,(NPV(Dashboard!$D$15,M10:M18)+IF(M9="-",,M9)),,1)</f>
        <v>0</v>
      </c>
      <c r="N48" s="111">
        <f>-PMT(Dashboard!$D$15,10,(NPV(Dashboard!$D$15,N10:N18)+IF(N9="-",,N9)),,1)</f>
        <v>0</v>
      </c>
      <c r="O48" s="111">
        <f>-PMT(Dashboard!$D$15,10,(NPV(Dashboard!$D$15,O10:O18)+IF(O9="-",,O9)),,1)</f>
        <v>3.0526428539621793</v>
      </c>
      <c r="P48" s="112">
        <f>-PMT(Dashboard!$D$15,10,(NPV(Dashboard!$D$15,P10:P18)+IF(P9="-",,P9)),,1)</f>
        <v>2.6686626207593895</v>
      </c>
      <c r="Q48" s="112">
        <f>-PMT(Dashboard!$D$15,10,(NPV(Dashboard!$D$15,Q10:Q18)+IF(Q9="-",,Q9)),,1)</f>
        <v>3.0526428539621793</v>
      </c>
    </row>
    <row r="49" spans="2:18" x14ac:dyDescent="0.25">
      <c r="B49" s="109" t="s">
        <v>54</v>
      </c>
      <c r="C49" s="110">
        <f>-PMT(Dashboard!$D$15,15,(NPV(Dashboard!$D$15,C10:C23)+IF(C9="-",,C9)),,1)</f>
        <v>2.0412913711687608</v>
      </c>
      <c r="D49" s="111">
        <f>-PMT(Dashboard!$D$15,15,(NPV(Dashboard!$D$15,D10:D23)+IF(D9="-",,D9)),,1)</f>
        <v>2.0412913711687608</v>
      </c>
      <c r="E49" s="112">
        <f>-PMT(Dashboard!$D$15,15,(NPV(Dashboard!$D$15,E10:E23)+IF(E9="-",,E9)),,1)</f>
        <v>2.0412913711687608</v>
      </c>
      <c r="F49" s="113">
        <f>-PMT(Dashboard!$D$15,15,(NPV(Dashboard!$D$15,F10:F23)+IF(F9="-",,F9)),,1)</f>
        <v>2.808956502206585</v>
      </c>
      <c r="G49" s="110">
        <f>-PMT(Dashboard!$D$15,15,(NPV(Dashboard!$D$15,G10:G23)+IF(G9="-",,G9)),,1)</f>
        <v>2.808956502206585</v>
      </c>
      <c r="H49" s="111">
        <f>-PMT(Dashboard!$D$15,15,(NPV(Dashboard!$D$15,H10:H23)+IF(H9="-",,H9)),,1)</f>
        <v>3.0183197197623555</v>
      </c>
      <c r="I49" s="112">
        <f>-PMT(Dashboard!$D$15,15,(NPV(Dashboard!$D$15,I10:I23)+IF(I9="-",,I9)),,1)</f>
        <v>2.8158776672078494</v>
      </c>
      <c r="J49" s="110">
        <f>-PMT(Dashboard!$D$15,15,(NPV(Dashboard!$D$15,J10:J23)+IF(J9="-",,J9)),,1)</f>
        <v>2.808956502206585</v>
      </c>
      <c r="K49" s="111">
        <f>-PMT(Dashboard!$D$15,15,(NPV(Dashboard!$D$15,K10:K23)+IF(K9="-",,K9)),,1)</f>
        <v>3.0183197197623555</v>
      </c>
      <c r="L49" s="112">
        <f>-PMT(Dashboard!$D$15,15,(NPV(Dashboard!$D$15,L10:L23)+IF(L9="-",,L9)),,1)</f>
        <v>2.8256213360697453</v>
      </c>
      <c r="M49" s="110">
        <f>-PMT(Dashboard!$D$15,15,(NPV(Dashboard!$D$15,M10:M23)+IF(M9="-",,M9)),,1)</f>
        <v>0</v>
      </c>
      <c r="N49" s="111">
        <f>-PMT(Dashboard!$D$15,15,(NPV(Dashboard!$D$15,N10:N23)+IF(N9="-",,N9)),,1)</f>
        <v>0</v>
      </c>
      <c r="O49" s="111">
        <f>-PMT(Dashboard!$D$15,15,(NPV(Dashboard!$D$15,O10:O23)+IF(O9="-",,O9)),,1)</f>
        <v>2.774062632613957</v>
      </c>
      <c r="P49" s="112">
        <f>-PMT(Dashboard!$D$15,15,(NPV(Dashboard!$D$15,P10:P23)+IF(P9="-",,P9)),,1)</f>
        <v>2.4251239366876729</v>
      </c>
      <c r="Q49" s="112">
        <f>-PMT(Dashboard!$D$15,15,(NPV(Dashboard!$D$15,Q10:Q23)+IF(Q9="-",,Q9)),,1)</f>
        <v>2.774062632613957</v>
      </c>
    </row>
    <row r="50" spans="2:18" x14ac:dyDescent="0.25">
      <c r="B50" s="114" t="s">
        <v>55</v>
      </c>
      <c r="C50" s="115">
        <f>-PMT(Dashboard!$D$15,30,(NPV(Dashboard!$D$15,C10:C38)+IF(C9="-",,C9)),,1)</f>
        <v>1.590787621058654</v>
      </c>
      <c r="D50" s="116">
        <f>-PMT(Dashboard!$D$15,30,(NPV(Dashboard!$D$15,D10:D38)+IF(D9="-",,D9)),,1)</f>
        <v>1.590787621058654</v>
      </c>
      <c r="E50" s="117">
        <f>-PMT(Dashboard!$D$15,30,(NPV(Dashboard!$D$15,E10:E38)+IF(E9="-",,E9)),,1)</f>
        <v>1.590787621058654</v>
      </c>
      <c r="F50" s="118">
        <f>-PMT(Dashboard!$D$15,30,(NPV(Dashboard!$D$15,F10:F38)+IF(F9="-",,F9)),,1)</f>
        <v>2.1890325383798568</v>
      </c>
      <c r="G50" s="115">
        <f>-PMT(Dashboard!$D$15,30,(NPV(Dashboard!$D$15,G10:G38)+IF(G9="-",,G9)),,1)</f>
        <v>2.1890325383798568</v>
      </c>
      <c r="H50" s="116">
        <f>-PMT(Dashboard!$D$15,30,(NPV(Dashboard!$D$15,H10:H38)+IF(H9="-",,H9)),,1)</f>
        <v>2.3521902431038222</v>
      </c>
      <c r="I50" s="117">
        <f>-PMT(Dashboard!$D$15,30,(NPV(Dashboard!$D$15,I10:I38)+IF(I9="-",,I9)),,1)</f>
        <v>2.1944262336468938</v>
      </c>
      <c r="J50" s="115">
        <f>-PMT(Dashboard!$D$15,30,(NPV(Dashboard!$D$15,J10:J38)+IF(J9="-",,J9)),,1)</f>
        <v>2.1890325383798568</v>
      </c>
      <c r="K50" s="116">
        <f>-PMT(Dashboard!$D$15,30,(NPV(Dashboard!$D$15,K10:K38)+IF(K9="-",,K9)),,1)</f>
        <v>2.3521902431038222</v>
      </c>
      <c r="L50" s="117">
        <f>-PMT(Dashboard!$D$15,30,(NPV(Dashboard!$D$15,L10:L38)+IF(L9="-",,L9)),,1)</f>
        <v>2.2020195189701557</v>
      </c>
      <c r="M50" s="115">
        <f>-PMT(Dashboard!$D$15,30,(NPV(Dashboard!$D$15,M10:M38)+IF(M9="-",,M9)),,1)</f>
        <v>0</v>
      </c>
      <c r="N50" s="116">
        <f>-PMT(Dashboard!$D$15,30,(NPV(Dashboard!$D$15,N10:N38)+IF(N9="-",,N9)),,1)</f>
        <v>0</v>
      </c>
      <c r="O50" s="116">
        <f>-PMT(Dashboard!$D$15,30,(NPV(Dashboard!$D$15,O10:O38)+IF(O9="-",,O9)),,1)</f>
        <v>2.1618395875925294</v>
      </c>
      <c r="P50" s="117">
        <f>-PMT(Dashboard!$D$15,30,(NPV(Dashboard!$D$15,P10:P38)+IF(P9="-",,P9)),,1)</f>
        <v>1.8899100797192547</v>
      </c>
      <c r="Q50" s="117">
        <f>-PMT(Dashboard!$D$15,30,(NPV(Dashboard!$D$15,Q10:Q38)+IF(Q9="-",,Q9)),,1)</f>
        <v>2.1618395875925294</v>
      </c>
    </row>
    <row r="51" spans="2:18" x14ac:dyDescent="0.25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 ht="15.75" x14ac:dyDescent="0.3">
      <c r="B52" s="29" t="s">
        <v>16</v>
      </c>
      <c r="C52" s="30" t="s">
        <v>50</v>
      </c>
    </row>
    <row r="53" spans="2:18" x14ac:dyDescent="0.25">
      <c r="B53" s="31"/>
      <c r="C53" s="15" t="s">
        <v>51</v>
      </c>
      <c r="D53" s="32"/>
    </row>
    <row r="54" spans="2:18" x14ac:dyDescent="0.25">
      <c r="B54" s="31"/>
      <c r="C54" s="15"/>
      <c r="D54" s="32"/>
    </row>
  </sheetData>
  <mergeCells count="10">
    <mergeCell ref="B4:B7"/>
    <mergeCell ref="C4:E4"/>
    <mergeCell ref="F4:L4"/>
    <mergeCell ref="M4:Q4"/>
    <mergeCell ref="C5:C6"/>
    <mergeCell ref="D5:D6"/>
    <mergeCell ref="E5:E6"/>
    <mergeCell ref="G5:I5"/>
    <mergeCell ref="J5:L5"/>
    <mergeCell ref="M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Electric</vt:lpstr>
      <vt:lpstr>NonElectric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Knight</dc:creator>
  <cp:lastModifiedBy>Pat Knight</cp:lastModifiedBy>
  <dcterms:created xsi:type="dcterms:W3CDTF">2018-07-31T20:52:55Z</dcterms:created>
  <dcterms:modified xsi:type="dcterms:W3CDTF">2018-08-22T21:37:55Z</dcterms:modified>
</cp:coreProperties>
</file>